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16" activeTab="21"/>
  </bookViews>
  <sheets>
    <sheet name="1. Pénzügyi mérleg Ö." sheetId="1" r:id="rId1"/>
    <sheet name=" 2. Mérleg Ö" sheetId="2" r:id="rId2"/>
    <sheet name="3. Beruházási feladat célonként" sheetId="3" r:id="rId3"/>
    <sheet name="4. Felújítási kiadások" sheetId="4" r:id="rId4"/>
    <sheet name="5. Önkormányzat" sheetId="5" r:id="rId5"/>
    <sheet name="6. Polgármesteri hivatal" sheetId="6" r:id="rId6"/>
    <sheet name="7. Óvoda" sheetId="7" r:id="rId7"/>
    <sheet name="8. Pénzeszközök változása" sheetId="8" r:id="rId8"/>
    <sheet name="9. Vagyonkimutatás mérleg_" sheetId="9" r:id="rId9"/>
    <sheet name="9.  Vagyonkimutatás 2" sheetId="10" r:id="rId10"/>
    <sheet name="9.  Vagyonkimutatás 3" sheetId="11" r:id="rId11"/>
    <sheet name="9. Vagyonkimutatás 4." sheetId="12" r:id="rId12"/>
    <sheet name="10. Pénzmaradvány" sheetId="13" r:id="rId13"/>
    <sheet name="11. Hitel alakulása" sheetId="14" r:id="rId14"/>
    <sheet name="12. Adósságot keletkeztető ügyl" sheetId="15" r:id="rId15"/>
    <sheet name="13.  Közvetett támogatások" sheetId="16" r:id="rId16"/>
    <sheet name="14. Gazd.szerv részesedések ala" sheetId="17" r:id="rId17"/>
    <sheet name="15. Létszámkeret ÖNK." sheetId="18" r:id="rId18"/>
    <sheet name="16. Létszámkeret PH." sheetId="19" r:id="rId19"/>
    <sheet name="17. Létszámkeret Óvoda" sheetId="20" r:id="rId20"/>
    <sheet name="18. Európai úniós" sheetId="21" r:id="rId21"/>
    <sheet name="19. Támogatások" sheetId="22" r:id="rId22"/>
    <sheet name="20. Több éves kihatás" sheetId="23" r:id="rId23"/>
    <sheet name="létszám  törtes" sheetId="24" r:id="rId24"/>
  </sheets>
  <definedNames>
    <definedName name="_xlnm.Print_Area" localSheetId="0">'1. Pénzügyi mérleg Ö.'!$A$1:$R$438</definedName>
  </definedNames>
  <calcPr fullCalcOnLoad="1"/>
</workbook>
</file>

<file path=xl/sharedStrings.xml><?xml version="1.0" encoding="utf-8"?>
<sst xmlns="http://schemas.openxmlformats.org/spreadsheetml/2006/main" count="2050" uniqueCount="682">
  <si>
    <t>Vagyonkimutatás 2013. XII.31.</t>
  </si>
  <si>
    <t>Teljesítés</t>
  </si>
  <si>
    <t>Függő, átfutó kiadások</t>
  </si>
  <si>
    <t>Függő, átfutó bevételek</t>
  </si>
  <si>
    <t>teljesítés</t>
  </si>
  <si>
    <t>sorsz</t>
  </si>
  <si>
    <t>Bevételi jogcím</t>
  </si>
  <si>
    <t>eredeti ei</t>
  </si>
  <si>
    <t>I.</t>
  </si>
  <si>
    <t>1.</t>
  </si>
  <si>
    <t>1.1</t>
  </si>
  <si>
    <t>Intézményi ellátási díjak</t>
  </si>
  <si>
    <t>Alkalmazottak térítése</t>
  </si>
  <si>
    <t>1.3</t>
  </si>
  <si>
    <t>1.4</t>
  </si>
  <si>
    <t>2.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</si>
  <si>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</si>
  <si>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</si>
  <si>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</si>
  <si>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</si>
  <si>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</si>
  <si>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</si>
  <si>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</si>
  <si>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</si>
  <si>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</si>
  <si>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</si>
  <si>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2.3.2</t>
  </si>
  <si>
    <t>2.3.3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</si>
  <si>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</si>
  <si>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</si>
  <si>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</si>
  <si>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</si>
  <si>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</si>
  <si>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</si>
  <si>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III.</t>
  </si>
  <si>
    <t>IV.</t>
  </si>
  <si>
    <t>V.</t>
  </si>
  <si>
    <t xml:space="preserve"> </t>
  </si>
  <si>
    <t>3.</t>
  </si>
  <si>
    <t>4.</t>
  </si>
  <si>
    <t>5.</t>
  </si>
  <si>
    <t>6.</t>
  </si>
  <si>
    <t>Támogatás értékű működési kiadások</t>
  </si>
  <si>
    <t>7.</t>
  </si>
  <si>
    <t>8.</t>
  </si>
  <si>
    <t>9.</t>
  </si>
  <si>
    <t>Ellátottak pénzbeli juttatásai</t>
  </si>
  <si>
    <t>10.</t>
  </si>
  <si>
    <t>11.</t>
  </si>
  <si>
    <t>12.</t>
  </si>
  <si>
    <t>13.</t>
  </si>
  <si>
    <t>Felhalmozási célú pénzeszköz átadás ÁH-n kívülre</t>
  </si>
  <si>
    <t>14.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</si>
  <si>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</si>
  <si>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</si>
  <si>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</si>
  <si>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</si>
  <si>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</si>
  <si>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</si>
  <si>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</si>
  <si>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</si>
  <si>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</si>
  <si>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</si>
  <si>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BEVÉTELEK MEGNEVEZÉSE:</t>
  </si>
  <si>
    <t>eredeti ei.</t>
  </si>
  <si>
    <t>KIADÁSOK MEGNEVEZÉSE:</t>
  </si>
  <si>
    <t>eredeti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</si>
  <si>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</si>
  <si>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</si>
  <si>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</si>
  <si>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</si>
  <si>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</si>
  <si>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</si>
  <si>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</si>
  <si>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</si>
  <si>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</si>
  <si>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</si>
  <si>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</si>
  <si>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</si>
  <si>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</si>
  <si>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</si>
  <si>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Személyi juttatások</t>
  </si>
  <si>
    <t>Dologi kiadások</t>
  </si>
  <si>
    <t>Megnevezés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</si>
  <si>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</si>
  <si>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</si>
  <si>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</si>
  <si>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</si>
  <si>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</si>
  <si>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</si>
  <si>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</si>
  <si>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</si>
  <si>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</si>
  <si>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</si>
  <si>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</si>
  <si>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</si>
  <si>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</si>
  <si>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</si>
  <si>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</si>
  <si>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</si>
  <si>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</si>
  <si>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</si>
  <si>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</si>
  <si>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</si>
  <si>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</si>
  <si>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</si>
  <si>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</si>
  <si>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</si>
  <si>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</si>
  <si>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</si>
  <si>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</si>
  <si>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Összesen</t>
  </si>
  <si>
    <t>Az önkormányzat által felvett hitelállomány alakulása</t>
  </si>
  <si>
    <t xml:space="preserve"> lejárat és eszközök szerinti bontásban</t>
  </si>
  <si>
    <t>Hitel jellege</t>
  </si>
  <si>
    <t>Felvétel             éve</t>
  </si>
  <si>
    <t>Lejárat       éve</t>
  </si>
  <si>
    <t>Hitelállomány január 01-én</t>
  </si>
  <si>
    <t>Működési célú</t>
  </si>
  <si>
    <t>Folyószámla hitel</t>
  </si>
  <si>
    <t>Felhalmozási célú</t>
  </si>
  <si>
    <t>Összesen ( 1+6 )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</si>
  <si>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</si>
  <si>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</si>
  <si>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</si>
  <si>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</si>
  <si>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</si>
  <si>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</si>
  <si>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</si>
  <si>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</si>
  <si>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</si>
  <si>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</si>
  <si>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</si>
  <si>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Város és községgazd.</t>
  </si>
  <si>
    <t>Felhalmozási c.hiteltörlesztés</t>
  </si>
  <si>
    <t>Egyéb sajátos bevételek</t>
  </si>
  <si>
    <t>mód.</t>
  </si>
  <si>
    <t>mód ei</t>
  </si>
  <si>
    <t>Pénzügyi befektetések bevételei</t>
  </si>
  <si>
    <t>Működési célra</t>
  </si>
  <si>
    <t>Felhalmozási célra</t>
  </si>
  <si>
    <t>Köztemető</t>
  </si>
  <si>
    <t>Háziorvosi alapellátás</t>
  </si>
  <si>
    <t>Falugondnoki, tanyagondnoki szolgáltatás</t>
  </si>
  <si>
    <t>Könyvtári szolgáltatások</t>
  </si>
  <si>
    <t>Közművelődési tevékenységek és támogatásuk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</si>
  <si>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</si>
  <si>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</si>
  <si>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</si>
  <si>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</si>
  <si>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</si>
  <si>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</si>
  <si>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</si>
  <si>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</si>
  <si>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</si>
  <si>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</si>
  <si>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</si>
  <si>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</si>
  <si>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</si>
  <si>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</si>
  <si>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</si>
  <si>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</si>
  <si>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</si>
  <si>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</si>
  <si>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</si>
  <si>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</si>
  <si>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</si>
  <si>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</si>
  <si>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</si>
  <si>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</si>
  <si>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támogatása</t>
  </si>
  <si>
    <t>Sorszám</t>
  </si>
  <si>
    <t>Összeg  (e FT)</t>
  </si>
  <si>
    <t>Polgárőrség Tengelic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</si>
  <si>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</si>
  <si>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</si>
  <si>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</si>
  <si>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</si>
  <si>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</si>
  <si>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</si>
  <si>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</si>
  <si>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</si>
  <si>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</si>
  <si>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3.1</t>
  </si>
  <si>
    <t>Előző évi költségvetési kiegészítések, visszatérülések</t>
  </si>
  <si>
    <t>Működési célú kiadások</t>
  </si>
  <si>
    <t>Felhalmozási célú kiadások</t>
  </si>
  <si>
    <t>Beruházási kiadások összesen</t>
  </si>
  <si>
    <t>Felújítási kiadások összesen:</t>
  </si>
  <si>
    <t xml:space="preserve">Felhalmozási célú pénteszköz átadás </t>
  </si>
  <si>
    <t xml:space="preserve">Intézményi működési bevételek: </t>
  </si>
  <si>
    <t>Közhatalmi bevételek</t>
  </si>
  <si>
    <t xml:space="preserve">Működési célú hozam és kamatbevétel </t>
  </si>
  <si>
    <t>Működési célú kamatkiadások</t>
  </si>
  <si>
    <t>Fejlesztési célú kamatkiadás</t>
  </si>
  <si>
    <t>1.2</t>
  </si>
  <si>
    <t>2. mód.</t>
  </si>
  <si>
    <t>Bérpótló juttatásra jog.hosszabb időt.közfoglalkoztatása</t>
  </si>
  <si>
    <t>%</t>
  </si>
  <si>
    <t>Részletező analitika</t>
  </si>
  <si>
    <t>a könyvviteli mérlegben értékkel szereplő eszközökről</t>
  </si>
  <si>
    <t>e Ft</t>
  </si>
  <si>
    <t>Polg. Hivatal</t>
  </si>
  <si>
    <t>ÁMK</t>
  </si>
  <si>
    <t>nettó  Ft</t>
  </si>
  <si>
    <t>Eszközök</t>
  </si>
  <si>
    <t>sorsz.</t>
  </si>
  <si>
    <t>Előzőév</t>
  </si>
  <si>
    <t>Tárgy év</t>
  </si>
  <si>
    <t>Változás %</t>
  </si>
  <si>
    <t>bruttó</t>
  </si>
  <si>
    <t>écs</t>
  </si>
  <si>
    <t>nettó</t>
  </si>
  <si>
    <t>Immateriális javak</t>
  </si>
  <si>
    <t>Tárgyi eszközök ( 3+20+25 )</t>
  </si>
  <si>
    <t>II./1</t>
  </si>
  <si>
    <t>Törzsvagyon ( 4+12)</t>
  </si>
  <si>
    <t>a/</t>
  </si>
  <si>
    <t>Forgalomképtelen ingatlanok  ( 5-től 11-ig )</t>
  </si>
  <si>
    <t>Földterület</t>
  </si>
  <si>
    <t>Telek</t>
  </si>
  <si>
    <t>Épület</t>
  </si>
  <si>
    <t>Építmény</t>
  </si>
  <si>
    <t>Ingatlanokhoz kapcsolódó vagyoni értékű jogok</t>
  </si>
  <si>
    <t>Egyéb ingatlanok</t>
  </si>
  <si>
    <t xml:space="preserve">Folyamatban lévő ingatlan beruházás, felújítás </t>
  </si>
  <si>
    <t>b/</t>
  </si>
  <si>
    <t>Korlátozottan forgalomképes ingatlanok ( 13-tól 19-ig)</t>
  </si>
  <si>
    <t xml:space="preserve">Egyéb ingatlanok     </t>
  </si>
  <si>
    <t>II./2</t>
  </si>
  <si>
    <t>Forgalomképes ingatlanok (21-24- ig)</t>
  </si>
  <si>
    <t>Telkek, zártkerti- és külterületi földterületek, erdők</t>
  </si>
  <si>
    <t>Épültek</t>
  </si>
  <si>
    <t>Építmények</t>
  </si>
  <si>
    <t>Forg.ing-hoz kapcs.vagyoni értékű jogok</t>
  </si>
  <si>
    <t>II./3</t>
  </si>
  <si>
    <t>Egyéb tárgyi eszközök ( 26-29- ig)</t>
  </si>
  <si>
    <t>Gépek berendezések, felszerelések</t>
  </si>
  <si>
    <t>Járművek</t>
  </si>
  <si>
    <t>Egyéb gép berendezés folyamatban lévő beruházása</t>
  </si>
  <si>
    <t xml:space="preserve">Beruházásra adott előlegek </t>
  </si>
  <si>
    <t>Befektetett pénzügyi eszközök</t>
  </si>
  <si>
    <t>30.</t>
  </si>
  <si>
    <t>Üzemeltetésre, kezelésre átadott, koncesszióba adott eszk.</t>
  </si>
  <si>
    <t>31.</t>
  </si>
  <si>
    <t>A)</t>
  </si>
  <si>
    <t>BEFEKTETETT ESZKÖZÖK ÖSSZESEN ( 1+2+30+31)</t>
  </si>
  <si>
    <t>32.</t>
  </si>
  <si>
    <t>Készletek</t>
  </si>
  <si>
    <t>33.</t>
  </si>
  <si>
    <t>Követelések összesen ( 35+36+41+42 )</t>
  </si>
  <si>
    <t>34.</t>
  </si>
  <si>
    <t>1.Követelések áruszállításból, szolgáltatásból ( vevők )</t>
  </si>
  <si>
    <t>35.</t>
  </si>
  <si>
    <t xml:space="preserve">2. Adók </t>
  </si>
  <si>
    <t>36.</t>
  </si>
  <si>
    <t>Ebből:    - helyi adóhátralék</t>
  </si>
  <si>
    <t>37.</t>
  </si>
  <si>
    <t xml:space="preserve">             - lakbér hátralék</t>
  </si>
  <si>
    <t>38.</t>
  </si>
  <si>
    <t xml:space="preserve">             - térítésidíj hátralék</t>
  </si>
  <si>
    <t>39.</t>
  </si>
  <si>
    <t xml:space="preserve">             - egyéb hátralékok</t>
  </si>
  <si>
    <t>40.</t>
  </si>
  <si>
    <t>3. Rövid lejáratú kölcsönök</t>
  </si>
  <si>
    <t>41.</t>
  </si>
  <si>
    <t>4. Egyéb követelések</t>
  </si>
  <si>
    <t>42.</t>
  </si>
  <si>
    <t>Értékpapírok</t>
  </si>
  <si>
    <t>43.</t>
  </si>
  <si>
    <t>Pénzeszközök</t>
  </si>
  <si>
    <t>44.</t>
  </si>
  <si>
    <t>Egyéb aktív pénzügyi elszámolások</t>
  </si>
  <si>
    <t>45.</t>
  </si>
  <si>
    <t>B)</t>
  </si>
  <si>
    <t>FORGÓESZKÖZÖK ÖSSZESEN ( 33+34+43+44+45 )</t>
  </si>
  <si>
    <t>46.</t>
  </si>
  <si>
    <t>ESZKÖZÖK ÖSSZESEN ( 32+ 46 )</t>
  </si>
  <si>
    <t>47.</t>
  </si>
  <si>
    <t>2. oldal</t>
  </si>
  <si>
    <t>a könyvviteli mérlegben értékkel szereplő forrásokról</t>
  </si>
  <si>
    <t>Tartós tőke</t>
  </si>
  <si>
    <t>48.</t>
  </si>
  <si>
    <t>Tőkeváltozások</t>
  </si>
  <si>
    <t>49.</t>
  </si>
  <si>
    <t>C)</t>
  </si>
  <si>
    <t>SAJÁT TŐKE ÖSSZESEN (48+49)</t>
  </si>
  <si>
    <t>50.</t>
  </si>
  <si>
    <t>Következő évben felhasználható pénzmaradvány ( 52+53 )</t>
  </si>
  <si>
    <t>51.</t>
  </si>
  <si>
    <t>Tárgyévi költségvetési tartalék ( pénzmaradvány )</t>
  </si>
  <si>
    <t>52.</t>
  </si>
  <si>
    <t>Előző év(ek) költségvetési tartalékai ( pénzmaradvány )</t>
  </si>
  <si>
    <t>53.</t>
  </si>
  <si>
    <t xml:space="preserve">Következő évben felhasználható vállalkozási eredmény  </t>
  </si>
  <si>
    <t>54.</t>
  </si>
  <si>
    <t>Tárgyévi vállalkozási eredmény</t>
  </si>
  <si>
    <t>55.</t>
  </si>
  <si>
    <t xml:space="preserve">Előző év(ek) vállalkozási eredménye </t>
  </si>
  <si>
    <t>56.</t>
  </si>
  <si>
    <t>D)</t>
  </si>
  <si>
    <t>TARTALÉKOK ÖSSZESEN ( 51+54 )</t>
  </si>
  <si>
    <t>57.</t>
  </si>
  <si>
    <t>Hosszú lejáratú kötelezetettségek összesen ( 59+60+61+62 )</t>
  </si>
  <si>
    <t>58.</t>
  </si>
  <si>
    <t>Hosszú lejáratra kapott kölcsönök</t>
  </si>
  <si>
    <t>59.</t>
  </si>
  <si>
    <t>Tartozás ( fejlesztési célú ) kötvénykibocsátás</t>
  </si>
  <si>
    <t>60.</t>
  </si>
  <si>
    <t>Beruházási és fejlesztési hitelek</t>
  </si>
  <si>
    <t>61.</t>
  </si>
  <si>
    <t>Egyéb hosszú lejáratú kötelezettségek</t>
  </si>
  <si>
    <t>62.</t>
  </si>
  <si>
    <t>Rövid lejáratú kötelezettségek összesen ( 64+65+66+67 )</t>
  </si>
  <si>
    <t>63.</t>
  </si>
  <si>
    <t>Rövid lejáratú kölcsönök</t>
  </si>
  <si>
    <t>64.</t>
  </si>
  <si>
    <t>Rövid lejáratú hitelek</t>
  </si>
  <si>
    <t>65.</t>
  </si>
  <si>
    <t>Kötelezettségek áruszállításból és szolgáltatásból ( szállítók )</t>
  </si>
  <si>
    <t>66.</t>
  </si>
  <si>
    <t>Egyéb rövid lejáratú kötelezettségek</t>
  </si>
  <si>
    <t>67.</t>
  </si>
  <si>
    <t>Ebből:         - helyi adóból származó túlfizetések</t>
  </si>
  <si>
    <t>68.</t>
  </si>
  <si>
    <t xml:space="preserve">                  - közműdíjak túlfizetése miatti kötelezettség</t>
  </si>
  <si>
    <t>69.</t>
  </si>
  <si>
    <t xml:space="preserve">                  - lakbér túlfizetés</t>
  </si>
  <si>
    <t>70.</t>
  </si>
  <si>
    <t xml:space="preserve">                  - lberuh.hitel köv. évet terh.részlete</t>
  </si>
  <si>
    <t>71.</t>
  </si>
  <si>
    <t xml:space="preserve">                  - egyéb </t>
  </si>
  <si>
    <t>72.</t>
  </si>
  <si>
    <t>Egyéb passzív pénzügyi elszámolások</t>
  </si>
  <si>
    <t>73.</t>
  </si>
  <si>
    <t>E)</t>
  </si>
  <si>
    <t>KÖTELEZETTSÉGEK ÖSSZESEN: (58+63+72)</t>
  </si>
  <si>
    <t>FORRÁSOK ÖSSZESEN (50+57+73)</t>
  </si>
  <si>
    <t>a mérlegben nem szereplő kötelezettségekről</t>
  </si>
  <si>
    <t xml:space="preserve">e Ft </t>
  </si>
  <si>
    <t>Kötelezettségvállalás megnevezése</t>
  </si>
  <si>
    <t>mennyiség                 ( db )</t>
  </si>
  <si>
    <t>Érték                      ( e Ft )</t>
  </si>
  <si>
    <t>Kezességvállalás ( vízmű társulati hitelre )</t>
  </si>
  <si>
    <t>Garanciavállalás</t>
  </si>
  <si>
    <t>Szerződésből eredő kötelezettség</t>
  </si>
  <si>
    <t>Függő kötelezettség</t>
  </si>
  <si>
    <t xml:space="preserve">             a "0"-ra leírt immateriális javakról és tárgyi eszközökről</t>
  </si>
  <si>
    <t>sosz.</t>
  </si>
  <si>
    <t>Bruttó érték</t>
  </si>
  <si>
    <t>"0"-ra leírt forgalom képtelen immateriális javak</t>
  </si>
  <si>
    <t>"0"-ra leírt  korlátozottan forgalomképes immateriális javak</t>
  </si>
  <si>
    <t>"0"-ra leírt forgalomképes immateriális javak</t>
  </si>
  <si>
    <t>"0"-ra leírt forgalomképtelen ingatlanok</t>
  </si>
  <si>
    <t>"0"-ra leírt  korlátozottan forgalomképes ingatlanok</t>
  </si>
  <si>
    <t>"0"-ra leírt  forgalomképes ingatlanok</t>
  </si>
  <si>
    <t>"0"-ra leírt  gépek, berendezések, felszerelések</t>
  </si>
  <si>
    <t>"0"-ra leírt  járművek</t>
  </si>
  <si>
    <t>"0"-ra leírt  üzemeltetésre átadott ingatlanok</t>
  </si>
  <si>
    <t>"0"-ra leírt  üzemeltetésre átadott gépek, berendezések, felsz.</t>
  </si>
  <si>
    <t>"0"-ra leírt  befektetett eszközök összesen</t>
  </si>
  <si>
    <t>TENGELIC</t>
  </si>
  <si>
    <t>Polg.Hiv.</t>
  </si>
  <si>
    <t>összesen</t>
  </si>
  <si>
    <t>Bankszámlák</t>
  </si>
  <si>
    <t>Pénztárak</t>
  </si>
  <si>
    <t>E aktív, passzív pü.elsz</t>
  </si>
  <si>
    <t>Helyesbített pm</t>
  </si>
  <si>
    <t>Korrekció</t>
  </si>
  <si>
    <t>Módosított pm</t>
  </si>
  <si>
    <t>Kötelezetts terhelt pm</t>
  </si>
  <si>
    <t>ebből: Működési célú</t>
  </si>
  <si>
    <t>ebből: Felhalmozási célú</t>
  </si>
  <si>
    <t>Szabad pm</t>
  </si>
  <si>
    <t>Ezer forintban</t>
  </si>
  <si>
    <t>VAGYONKIMUTATÁS</t>
  </si>
  <si>
    <t>az érték nélkül nyilvántartott eszközökről</t>
  </si>
  <si>
    <t>Mennyiség</t>
  </si>
  <si>
    <t>Érték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</si>
  <si>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</si>
  <si>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</si>
  <si>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</si>
  <si>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</si>
  <si>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</si>
  <si>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</si>
  <si>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</si>
  <si>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( könyvtári kötetek)</t>
  </si>
  <si>
    <t>ÖSSZESEN:</t>
  </si>
  <si>
    <t>Tengelic Községi Önkormányzat több éves kihatással járó kötelezettségei</t>
  </si>
  <si>
    <t>Megnevezése</t>
  </si>
  <si>
    <t>SZEMÉLYI JELLEGŰ KIADÁSOK ÉS JÁRULÉKAI</t>
  </si>
  <si>
    <t>Dolgozók élet- és balesetbiztosítása</t>
  </si>
  <si>
    <t>TÁMOGATÁSOK</t>
  </si>
  <si>
    <t>Bursa Hungarica Felsőoktatási Önkormányzati Ösztöndíjrendszerhez való csatlakozás</t>
  </si>
  <si>
    <t>BERUHÁZÁSOK</t>
  </si>
  <si>
    <t>Kötelező eszköz- és felszerelés jegyzékben foglaltak végrehajtása</t>
  </si>
  <si>
    <t>MINDÖSSZESEN: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</si>
  <si>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</si>
  <si>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</si>
  <si>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</si>
  <si>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</si>
  <si>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</si>
  <si>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</si>
  <si>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</si>
  <si>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</si>
  <si>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</si>
  <si>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</si>
  <si>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</si>
  <si>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</si>
  <si>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</si>
  <si>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</si>
  <si>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4.3</t>
  </si>
  <si>
    <t>4.4</t>
  </si>
  <si>
    <t>4.5</t>
  </si>
  <si>
    <t>5.1</t>
  </si>
  <si>
    <t>5.2</t>
  </si>
  <si>
    <t>5.3</t>
  </si>
  <si>
    <t>5.4</t>
  </si>
  <si>
    <t>Előző évi működési célú pénzmaradvány átvétel</t>
  </si>
  <si>
    <t>Tárgyi eszközök, immateriális javak értékesítése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</si>
  <si>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</si>
  <si>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</si>
  <si>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</si>
  <si>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</si>
  <si>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</si>
  <si>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</si>
  <si>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Működési célú támogatási kölcsön nyújtása</t>
  </si>
  <si>
    <t xml:space="preserve">EU projektek kiadásai </t>
  </si>
  <si>
    <t xml:space="preserve">IV. </t>
  </si>
  <si>
    <t>VI.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</si>
  <si>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</si>
  <si>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</si>
  <si>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Közterület rendjének fenntartása</t>
  </si>
  <si>
    <t>Intézményi működési bevételek</t>
  </si>
  <si>
    <t>Ezer forintban!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</si>
  <si>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</si>
  <si>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</si>
  <si>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</si>
  <si>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</si>
  <si>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</si>
  <si>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</si>
  <si>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</si>
  <si>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</si>
  <si>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</si>
  <si>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</si>
  <si>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</si>
  <si>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</si>
  <si>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</si>
  <si>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Nyitó pénzkészlet</t>
  </si>
  <si>
    <t>Felhalmozási bevételek</t>
  </si>
  <si>
    <t>Előző évi pénzmaradvány, vállalkozási eredmény</t>
  </si>
  <si>
    <t>Finanszírozási célú bevételek</t>
  </si>
  <si>
    <t xml:space="preserve">Bevételek összesen: </t>
  </si>
  <si>
    <t>Kiadások</t>
  </si>
  <si>
    <t>Munkaadókat terhelő járulékok és szociális hozzájárulási adó</t>
  </si>
  <si>
    <t>Dologi és egyéb folyó kiadások</t>
  </si>
  <si>
    <t>Működési célú pénzeszk átadása ÁH-n kívülre</t>
  </si>
  <si>
    <t>Társadalom-, szociálpolitikai kiadások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</si>
  <si>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</si>
  <si>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</si>
  <si>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</si>
  <si>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</si>
  <si>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</si>
  <si>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 (2+11-24)</t>
  </si>
  <si>
    <t>Önkormányzat</t>
  </si>
  <si>
    <t>2013.</t>
  </si>
  <si>
    <t>Aktív és passzív pénzügyi elszámolások egyenlege</t>
  </si>
  <si>
    <t>Pénzkészlet év végén</t>
  </si>
  <si>
    <t>Tengelic Községi Önkormányzat adósságot keletkeztető ügyletekből és kezességvállalásokból fennálló kötelezettségei</t>
  </si>
  <si>
    <t>MEGNEVEZÉS</t>
  </si>
  <si>
    <t>ÖSSZESEN  7=(3+4+5+6)</t>
  </si>
  <si>
    <t>2014.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</si>
  <si>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</si>
  <si>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</si>
  <si>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</si>
  <si>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</si>
  <si>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</si>
  <si>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</si>
  <si>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</si>
  <si>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</si>
  <si>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Adósságot keletkeztető ügyletből eredő fizetési kötelezettség összegei</t>
  </si>
  <si>
    <t>Előző év(ek)ben keletkezett tárgyévi belföldi irányú fizetési kötelezettség (11+…+17)</t>
  </si>
  <si>
    <t>Előző év(ek)ben keletkezett tárgyévi külföldi irányú fizetési kötelezettség (11+…+17)</t>
  </si>
  <si>
    <t>Tárgyévben keletkezett, illetve keletkező, tárgyévet terhelő belföldi irányú fizetési kötelezettség (19+…+25)</t>
  </si>
  <si>
    <t>Tárgyévben keletkezett, illetve keletkező, tárgyévet terhelő külföldi irányú fizetési kötelezettség (19+…+25)</t>
  </si>
  <si>
    <t>Tengelic Község Önkormányzatának tulajdonában álló gazdálkodó szervezetek működéséből származó kötelezettségek, részesedések alakulása</t>
  </si>
  <si>
    <t>Tulajdoni hányad %</t>
  </si>
  <si>
    <t xml:space="preserve">Tulajdoni hányad értékben </t>
  </si>
  <si>
    <t>Mérlegben szereplő érték</t>
  </si>
  <si>
    <t>Dunaág Kft</t>
  </si>
  <si>
    <t>1. melléklet az          /2012.(        ) önkormányzati rendelethez</t>
  </si>
  <si>
    <t>Tengelic Községi Önkormányzat 2013. évi összevont pénzügyi mérlege</t>
  </si>
  <si>
    <t>KÖLTSÉGVETÉSI BEVÉTELEK</t>
  </si>
  <si>
    <t>I. mód.</t>
  </si>
  <si>
    <t>Módosított előirányzat</t>
  </si>
  <si>
    <t>II. mód.</t>
  </si>
  <si>
    <t>III. mód.</t>
  </si>
  <si>
    <t>IV. mód.</t>
  </si>
  <si>
    <t>V. mód.</t>
  </si>
  <si>
    <t>VI. mód.</t>
  </si>
  <si>
    <t xml:space="preserve"> MŰKÖDÉSI KÖLTSÉGVETÉS:</t>
  </si>
  <si>
    <t>Más fizetési kötelezettségből származó (közhatalmi) bevételek</t>
  </si>
  <si>
    <t>földkif.</t>
  </si>
  <si>
    <t>Működési célú támogatás államháztartáson belülről</t>
  </si>
  <si>
    <t>Helyi önkormányzatok általános működéséhez és ágazati feladatához kapcsolódó támogatások</t>
  </si>
  <si>
    <t>3.1.1</t>
  </si>
  <si>
    <t>Helyi önkormányzatok működésének általános támogatása</t>
  </si>
  <si>
    <t>3.1.2</t>
  </si>
  <si>
    <t>Települési önkormányzatok egyes köznevelési és gyermekétkeztetési feladatainak támogatása</t>
  </si>
  <si>
    <t>3.1.3</t>
  </si>
  <si>
    <t xml:space="preserve">Települési önkormányzatok szociális és gyermekjóléti feladatainak támogatása </t>
  </si>
  <si>
    <t>3.14.</t>
  </si>
  <si>
    <t>Települési önkormányzatok kulturális feladatainak támogatása</t>
  </si>
  <si>
    <t>Központi költségvetésből származó egyéb költségvetési támogatás</t>
  </si>
  <si>
    <t>3.2.1</t>
  </si>
  <si>
    <t>Helyi önkormányzatok által felhasználható központosított előirányzatok</t>
  </si>
  <si>
    <t>3.2.2</t>
  </si>
  <si>
    <t>Helyi önkormányzatok kiegészítő támogatásai</t>
  </si>
  <si>
    <t>3.2.3</t>
  </si>
  <si>
    <t>Egyéb működési célú központi támogatás</t>
  </si>
  <si>
    <t>EU forrásból működési célú támogatás</t>
  </si>
  <si>
    <t>Egyéb működési célú támogatás államháztartáson belülről</t>
  </si>
  <si>
    <t>3.6</t>
  </si>
  <si>
    <t>3.7</t>
  </si>
  <si>
    <t>Kölcsön visszatérülése államháztartáson belülről</t>
  </si>
  <si>
    <t>Működési célú átvett pénzeszköz (államháztartáson kívülről)</t>
  </si>
  <si>
    <t>Működési célú pénzeszközátvétel államháztartáson kívülről</t>
  </si>
  <si>
    <t>Működési kölcsön visszatérülése államháztartáson kívülről</t>
  </si>
  <si>
    <t>Működési költségvetés bevételei összesen:</t>
  </si>
  <si>
    <t>FELHALMOZÁSI KÖLTSÉGVETÉS</t>
  </si>
  <si>
    <t>Felhalmozási bevétel</t>
  </si>
  <si>
    <t xml:space="preserve">Egyéb felhalmozási bevétel </t>
  </si>
  <si>
    <t>Felhalmozási célú támogatás államháztartáson belülről</t>
  </si>
  <si>
    <t>Központi költségvetésből származó fejlesztési támogatás</t>
  </si>
  <si>
    <t>Egyéb felhalmozási támogatás államháztartáson belülről</t>
  </si>
  <si>
    <t>2.2.1</t>
  </si>
  <si>
    <t>Központi költségvetési szervtől, fejezettől</t>
  </si>
  <si>
    <t>2.2.2</t>
  </si>
  <si>
    <t>EU forrásból származó fejlesztési támogatás</t>
  </si>
  <si>
    <t>2.2.3</t>
  </si>
  <si>
    <t>Önkormányzati költségvetési szervtől, társulástól</t>
  </si>
  <si>
    <t>2.2.4</t>
  </si>
  <si>
    <t>Felhalmozási célú átvett pénzeszköz (államháztartáson kívülről)</t>
  </si>
  <si>
    <t>Vállalkozásoktól</t>
  </si>
  <si>
    <t>Háztartásoktól</t>
  </si>
  <si>
    <t>Felhalmozási költségvetés bevételei összesen:</t>
  </si>
  <si>
    <t xml:space="preserve">Költségvetési bevételek összesen: </t>
  </si>
  <si>
    <t>KÖLTSÉGVETÉSI KIADÁSOK</t>
  </si>
  <si>
    <t>Működési költségvetés</t>
  </si>
  <si>
    <t>Munkaadót terhelő járulékok és szoc. hj. adó</t>
  </si>
  <si>
    <t>Dologi kiadások kamat nélkül</t>
  </si>
  <si>
    <t>Egyéb működési célú kiadások</t>
  </si>
  <si>
    <t>Működési célú támogatás államháztartáson belülre</t>
  </si>
  <si>
    <t>Előző évi pénzmaradvány átadás</t>
  </si>
  <si>
    <t>Működési célú pénzeszköz átadás (államháztartáson kívülre)</t>
  </si>
  <si>
    <t xml:space="preserve">6. </t>
  </si>
  <si>
    <t>Működési célú céltartalék</t>
  </si>
  <si>
    <t>Működési költségvetés kiadásai összesen:</t>
  </si>
  <si>
    <t xml:space="preserve">Felhalmozási költségvetés  </t>
  </si>
  <si>
    <t>Beruházások</t>
  </si>
  <si>
    <t xml:space="preserve">2. </t>
  </si>
  <si>
    <t>Felújítások</t>
  </si>
  <si>
    <t>Egyéb felhalmozási kiadások</t>
  </si>
  <si>
    <t>Felhalmozási célú pénzeszközátadás államháztartáson belülre</t>
  </si>
  <si>
    <t>Felhalmozási célú pénzeszközátadás (államháztartáson kívülre)</t>
  </si>
  <si>
    <t>Fejlesztési célú pénzmaradvány átadás</t>
  </si>
  <si>
    <t>Fejlesztési célú kölcsön</t>
  </si>
  <si>
    <t>Fejlesztési célú céltartalék</t>
  </si>
  <si>
    <t>Felhalmozási költségvetés kiadásai összesen:</t>
  </si>
  <si>
    <t>Költségvetési bevételek összesen:</t>
  </si>
  <si>
    <t>Költségvetési kiadások összesen:</t>
  </si>
  <si>
    <t>Költségvetési egyenleg (hiány)</t>
  </si>
  <si>
    <t>Működési célú egyenleg (hiány, többlet)</t>
  </si>
  <si>
    <t>Felhalmozási célú egyenleg (hiány, többlet)</t>
  </si>
  <si>
    <t>Költségvetési hiány belső finanszírozását szolgáló bevételek</t>
  </si>
  <si>
    <t>Előző évi pénzmaradvány igénybe vétele</t>
  </si>
  <si>
    <t>Irányító szervi támogatás kv.szerveknek</t>
  </si>
  <si>
    <t>Irányítószervi támogatás működési célra</t>
  </si>
  <si>
    <t>Irányítószervi támogatás felhalmozási célra</t>
  </si>
  <si>
    <t>Költségvetési hiány külső finanszírozására szolgáló finanszírozási bevételek</t>
  </si>
  <si>
    <t>Értékpapírok értékesítésének bevétele</t>
  </si>
  <si>
    <t>Működési célú bevételek</t>
  </si>
  <si>
    <t>Felhalmozási célú bevételek</t>
  </si>
  <si>
    <t>Hitelek , kölcsönök felvétele</t>
  </si>
  <si>
    <t>Működési célú hitel, kölcsön felvétele</t>
  </si>
  <si>
    <t>Rövid lejáratú hitelek, kölcsönök felvétele</t>
  </si>
  <si>
    <t>Hosszú lejáratú hitelek, kölcsönök felvétele</t>
  </si>
  <si>
    <t>Felhalmozási célú hitelek felvétele</t>
  </si>
  <si>
    <t>Kötvények kibocsátásának bevétele</t>
  </si>
  <si>
    <t>Betét visszavonásából származó bevétel</t>
  </si>
  <si>
    <t>Finanszírozási bevételek Összesen (1+2+3+4)</t>
  </si>
  <si>
    <t>FINANSZÍROZÁSI KIADÁSOK</t>
  </si>
  <si>
    <t>Irányító szerv által nyújtott támogatás</t>
  </si>
  <si>
    <t>Működési célú finanszírozási kiadás</t>
  </si>
  <si>
    <t>Felhalmozási célú finanszírozási kiadás</t>
  </si>
  <si>
    <t>Értékpapírok vásárlásának kiadásai</t>
  </si>
  <si>
    <t>Hitelek, kölcsönök törlesztése</t>
  </si>
  <si>
    <t>Működési célú hitel, kölcsön törlesztése</t>
  </si>
  <si>
    <t>Rövid lejáratú hitelek, kölcsönök törlesztése</t>
  </si>
  <si>
    <t>Hosszú lejáratú hitelek, kölcsönök törlesztése</t>
  </si>
  <si>
    <t>Felhalmozási célú hitel, kölcsön törlesztése</t>
  </si>
  <si>
    <t>Kötvények beváltása, visszavásárlása</t>
  </si>
  <si>
    <t>Működési célú kötvény beváltása</t>
  </si>
  <si>
    <t>Felhalmozási célú kötvény beváltása</t>
  </si>
  <si>
    <t>Betét elhelyezése</t>
  </si>
  <si>
    <t>Finanszírozási kiadások összesen (1+2+3+4)</t>
  </si>
  <si>
    <t>BEVÉTELEK FŐÖSSZEGE ( Költségvetési + finanszírozási bevételek)</t>
  </si>
  <si>
    <t>KIADÁSOK FŐÖSSZEGE ( Költségvetési + finanszírozási kiadások)</t>
  </si>
  <si>
    <t>Tengelic Község Önkormányzatának 2013. évi költségvetésének mérlege</t>
  </si>
  <si>
    <t>I. Működési célú bevételek és kiadások mérlege</t>
  </si>
  <si>
    <t>Működési célú pénzmaradvány</t>
  </si>
  <si>
    <t>Hiány külső finanszírozása hitel felvétellel</t>
  </si>
  <si>
    <t>II. Felhalmozási célú bevételek és kiadások mérlege</t>
  </si>
  <si>
    <t>Felhalmozási pénzmaradvány</t>
  </si>
  <si>
    <t xml:space="preserve">2013. év </t>
  </si>
  <si>
    <t>3. sz. mód.</t>
  </si>
  <si>
    <t>Konyhai eszközök beszerzése</t>
  </si>
  <si>
    <t>Ingatlan vásárlása</t>
  </si>
  <si>
    <t>Épület felújítás (Polgármesteri Hivatal)</t>
  </si>
  <si>
    <t>Épület felújítás (Tengelic-Szőlőhegy)</t>
  </si>
  <si>
    <t>Pénzeszközök állományának változása 2013.</t>
  </si>
  <si>
    <t>Tengelic Község Önkormányzata 2013. évi bevételei és kiadásai előirányzat-csoportonként</t>
  </si>
  <si>
    <t>Eredeti előirányzat</t>
  </si>
  <si>
    <t>Települési önkormányzatok szociális és gyermekjóléti feladatainak támogatása</t>
  </si>
  <si>
    <t>működési kölcsön visszatérülése államháztartáson kívülről</t>
  </si>
  <si>
    <t>Működési célú egyenleg (többlet)</t>
  </si>
  <si>
    <t>Felhalmozási célú egyenleg (hiány)</t>
  </si>
  <si>
    <t>Tengelici Polgármesteri Hivatal 2013. évi bevételei és kiadásai előirányzat-csoportonként</t>
  </si>
  <si>
    <t>Működési célú egyenleg hiány</t>
  </si>
  <si>
    <t>Felhalmozási célú egyenleg hiány</t>
  </si>
  <si>
    <t>Tengelici Mézeskalács Óvoda 2013. évi bevételei és kiadásai előirányzat-csoportonként</t>
  </si>
  <si>
    <t>Mezővíz Kft</t>
  </si>
  <si>
    <t>2013. év</t>
  </si>
  <si>
    <t>Tengelic Önkormányzat jóváhagyott létszámkerete 2013. év</t>
  </si>
  <si>
    <t>Tengelici Polgármesteri Hivatal jóváhagyott létszámkerete 2013. év</t>
  </si>
  <si>
    <t>Önkormányzatok igazgatási tevékenysége</t>
  </si>
  <si>
    <t>Tengelici Mézeskalács Óvoda jóváhagyott létszámkerete 2013. év</t>
  </si>
  <si>
    <t>Tengelici Mézeskalács Óvoda</t>
  </si>
  <si>
    <t>Óvodai nevelés, ellátás</t>
  </si>
  <si>
    <t>2013-2016.</t>
  </si>
  <si>
    <t>Tengelic Község Önkormányzat alapítványok, társadalmi és egyéb szervek, szervezetek 2013.évi</t>
  </si>
  <si>
    <t>Önkormányzaton kívüli EU-s projektekhez töténő hozzájárulás 2013.évi előirányzata</t>
  </si>
  <si>
    <t>2015.</t>
  </si>
  <si>
    <t>2015. után</t>
  </si>
  <si>
    <t>2015 után</t>
  </si>
  <si>
    <t>Önkormányzat    2013.  évi  pénzmaradvány kimutatása</t>
  </si>
  <si>
    <t>ezer Ft</t>
  </si>
  <si>
    <t>Óvoda</t>
  </si>
  <si>
    <t>2013.XII.31-én</t>
  </si>
  <si>
    <t xml:space="preserve">                                                                                                Vagyonkimutatás 2013. XII.31. </t>
  </si>
  <si>
    <t xml:space="preserve">Vagyonkimutatás 2013. XII.31. </t>
  </si>
  <si>
    <t>Szoftver vásárlása</t>
  </si>
  <si>
    <t>Földterület vásárlása</t>
  </si>
  <si>
    <t>Urnafal készítése</t>
  </si>
  <si>
    <t>Kemence építése</t>
  </si>
  <si>
    <t>Fűkasza vásárlása</t>
  </si>
  <si>
    <t>Zöldút</t>
  </si>
  <si>
    <t xml:space="preserve">Kapubejárók </t>
  </si>
  <si>
    <t>Tengelic Szőlőhegyért Egyesület</t>
  </si>
  <si>
    <t>Működési célú támogatások ÁH-n belülről</t>
  </si>
  <si>
    <t>Működési célú átvett pénzeszközök</t>
  </si>
  <si>
    <t>1. melléklet az 7 /2014.( V.5. ) önkormányzati rendelethez</t>
  </si>
  <si>
    <t>2. melléklet az  7 /2014.(V.5.) önkormányzati rendelethez</t>
  </si>
  <si>
    <t>3. melléklet az  7 /2014.(V.5.) önkormányzati rendelethez</t>
  </si>
  <si>
    <t>4. melléklet az  7 /2014.(V.5.) önkormányzati rendelethez</t>
  </si>
  <si>
    <t>5. melléklet az 7 /2014.( V.5.) önkormányzati rendelethez</t>
  </si>
  <si>
    <t>6. melléklet az 7 /2014.(V.5.) önkormányzati rendelethez</t>
  </si>
  <si>
    <t>7. melléklet az 7 /2014.( V.5. ) önkormányzati rendelethez</t>
  </si>
  <si>
    <t>8. melléklet az 7 /2014.( V.5. ) önkormányzati rendelethez</t>
  </si>
  <si>
    <t>9. melléklet az 7 /2014. ( V.5. ) önkormányzati rendelethez</t>
  </si>
  <si>
    <t>10. melléklet az 7 /2014. ( V.5. ) önkormányzati rendelethez</t>
  </si>
  <si>
    <t>11. melléklet az 7 /2014.(V.5. ) önkormányzati rendelethez</t>
  </si>
  <si>
    <t>12. melléklet az 7 /2014.(V.5. ) önkormányzati rendelethez</t>
  </si>
  <si>
    <t>13. melléklet az 7 /2014. ( V.5. ) önkormányzati rendelethez</t>
  </si>
  <si>
    <t>14. melléklet az 7 /2014. (V.5. ) önkormányzati rendelethez</t>
  </si>
  <si>
    <t>15. melléklet az 7 /2014.( V.5. ) önkormányzati rendelethez</t>
  </si>
  <si>
    <t>16. melléklet az 7 /2014.( V.5. ) önkormányzati rendelethez</t>
  </si>
  <si>
    <t>17. melléklet az 7 /2014.(V.5.) önkormányzati rendelethez</t>
  </si>
  <si>
    <t>18. melléklet az 7 /2014.(V.5. ) önkormányzati rendelethez</t>
  </si>
  <si>
    <t>19. melléklet az 7 /2014.( V.5. ) önkormányzati rendelethez</t>
  </si>
  <si>
    <t>20. melléklet az  7 /2014.( V.5. ) önkormányzati rendelethez</t>
  </si>
  <si>
    <t>Nyugdíjasklub Tengelic-Szőlőhegy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</si>
</sst>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0.0"/>
  </numFmts>
  <fonts count="5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E"/>
      <family val="0"/>
    </font>
    <font>
      <b/>
      <i/>
      <sz val="11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ill="0" applyBorder="0" applyAlignment="0" applyProtection="0"/>
  </cellStyleXfs>
  <cellXfs count="829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4" xfId="0" applyNumberForma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34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3" fontId="6" fillId="0" borderId="28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5" xfId="0" applyFont="1" applyBorder="1" applyAlignment="1">
      <alignment/>
    </xf>
    <xf numFmtId="3" fontId="4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28" xfId="0" applyFont="1" applyBorder="1" applyAlignment="1">
      <alignment horizontal="left" vertic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2" fillId="0" borderId="58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35" xfId="0" applyFont="1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6" fillId="0" borderId="54" xfId="0" applyFont="1" applyBorder="1" applyAlignment="1">
      <alignment/>
    </xf>
    <xf numFmtId="3" fontId="6" fillId="0" borderId="65" xfId="0" applyNumberFormat="1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left"/>
    </xf>
    <xf numFmtId="0" fontId="6" fillId="0" borderId="33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39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1" fontId="4" fillId="33" borderId="21" xfId="0" applyNumberFormat="1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6" fillId="33" borderId="68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4" fillId="0" borderId="60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1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75" xfId="0" applyNumberFormat="1" applyFont="1" applyFill="1" applyBorder="1" applyAlignment="1">
      <alignment horizontal="center"/>
    </xf>
    <xf numFmtId="2" fontId="7" fillId="0" borderId="7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4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79" xfId="0" applyNumberFormat="1" applyFont="1" applyFill="1" applyBorder="1" applyAlignment="1">
      <alignment horizontal="center"/>
    </xf>
    <xf numFmtId="0" fontId="7" fillId="0" borderId="80" xfId="0" applyNumberFormat="1" applyFont="1" applyBorder="1" applyAlignment="1">
      <alignment horizontal="center"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49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3" fontId="1" fillId="0" borderId="52" xfId="0" applyNumberFormat="1" applyFont="1" applyFill="1" applyBorder="1" applyAlignment="1">
      <alignment/>
    </xf>
    <xf numFmtId="2" fontId="1" fillId="0" borderId="8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8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87" xfId="0" applyFont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/>
    </xf>
    <xf numFmtId="0" fontId="7" fillId="34" borderId="87" xfId="0" applyFont="1" applyFill="1" applyBorder="1" applyAlignment="1">
      <alignment horizontal="center"/>
    </xf>
    <xf numFmtId="0" fontId="7" fillId="34" borderId="47" xfId="0" applyFont="1" applyFill="1" applyBorder="1" applyAlignment="1">
      <alignment/>
    </xf>
    <xf numFmtId="0" fontId="7" fillId="34" borderId="47" xfId="0" applyFont="1" applyFill="1" applyBorder="1" applyAlignment="1">
      <alignment horizontal="center"/>
    </xf>
    <xf numFmtId="3" fontId="7" fillId="0" borderId="47" xfId="0" applyNumberFormat="1" applyFont="1" applyFill="1" applyBorder="1" applyAlignment="1">
      <alignment/>
    </xf>
    <xf numFmtId="2" fontId="7" fillId="34" borderId="86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/>
    </xf>
    <xf numFmtId="0" fontId="7" fillId="34" borderId="89" xfId="0" applyFont="1" applyFill="1" applyBorder="1" applyAlignment="1">
      <alignment/>
    </xf>
    <xf numFmtId="0" fontId="7" fillId="34" borderId="90" xfId="0" applyFont="1" applyFill="1" applyBorder="1" applyAlignment="1">
      <alignment/>
    </xf>
    <xf numFmtId="0" fontId="7" fillId="34" borderId="91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9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8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2" fontId="7" fillId="0" borderId="86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35" borderId="78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7" fillId="35" borderId="79" xfId="0" applyFont="1" applyFill="1" applyBorder="1" applyAlignment="1">
      <alignment/>
    </xf>
    <xf numFmtId="0" fontId="7" fillId="35" borderId="93" xfId="0" applyFont="1" applyFill="1" applyBorder="1" applyAlignment="1">
      <alignment/>
    </xf>
    <xf numFmtId="0" fontId="7" fillId="0" borderId="57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35" borderId="85" xfId="0" applyFont="1" applyFill="1" applyBorder="1" applyAlignment="1">
      <alignment/>
    </xf>
    <xf numFmtId="0" fontId="1" fillId="35" borderId="94" xfId="0" applyFont="1" applyFill="1" applyBorder="1" applyAlignment="1">
      <alignment/>
    </xf>
    <xf numFmtId="0" fontId="1" fillId="35" borderId="86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1" fillId="0" borderId="77" xfId="0" applyFont="1" applyBorder="1" applyAlignment="1">
      <alignment/>
    </xf>
    <xf numFmtId="0" fontId="1" fillId="35" borderId="87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88" xfId="0" applyFont="1" applyFill="1" applyBorder="1" applyAlignment="1">
      <alignment/>
    </xf>
    <xf numFmtId="0" fontId="1" fillId="35" borderId="47" xfId="0" applyFont="1" applyFill="1" applyBorder="1" applyAlignment="1">
      <alignment/>
    </xf>
    <xf numFmtId="0" fontId="1" fillId="35" borderId="89" xfId="0" applyFont="1" applyFill="1" applyBorder="1" applyAlignment="1">
      <alignment/>
    </xf>
    <xf numFmtId="0" fontId="1" fillId="35" borderId="90" xfId="0" applyFont="1" applyFill="1" applyBorder="1" applyAlignment="1">
      <alignment/>
    </xf>
    <xf numFmtId="0" fontId="1" fillId="35" borderId="91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0" fontId="1" fillId="0" borderId="92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36" borderId="78" xfId="0" applyFont="1" applyFill="1" applyBorder="1" applyAlignment="1">
      <alignment/>
    </xf>
    <xf numFmtId="0" fontId="7" fillId="36" borderId="64" xfId="0" applyFont="1" applyFill="1" applyBorder="1" applyAlignment="1">
      <alignment/>
    </xf>
    <xf numFmtId="0" fontId="1" fillId="36" borderId="85" xfId="0" applyFont="1" applyFill="1" applyBorder="1" applyAlignment="1">
      <alignment/>
    </xf>
    <xf numFmtId="0" fontId="1" fillId="36" borderId="94" xfId="0" applyFont="1" applyFill="1" applyBorder="1" applyAlignment="1">
      <alignment/>
    </xf>
    <xf numFmtId="0" fontId="1" fillId="36" borderId="86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87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1" fillId="36" borderId="88" xfId="0" applyFont="1" applyFill="1" applyBorder="1" applyAlignment="1">
      <alignment/>
    </xf>
    <xf numFmtId="0" fontId="1" fillId="36" borderId="89" xfId="0" applyFont="1" applyFill="1" applyBorder="1" applyAlignment="1">
      <alignment/>
    </xf>
    <xf numFmtId="0" fontId="1" fillId="36" borderId="90" xfId="0" applyFont="1" applyFill="1" applyBorder="1" applyAlignment="1">
      <alignment/>
    </xf>
    <xf numFmtId="0" fontId="1" fillId="36" borderId="91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7" fillId="37" borderId="78" xfId="0" applyFont="1" applyFill="1" applyBorder="1" applyAlignment="1">
      <alignment/>
    </xf>
    <xf numFmtId="0" fontId="7" fillId="37" borderId="79" xfId="0" applyFont="1" applyFill="1" applyBorder="1" applyAlignment="1">
      <alignment/>
    </xf>
    <xf numFmtId="0" fontId="7" fillId="37" borderId="93" xfId="0" applyFont="1" applyFill="1" applyBorder="1" applyAlignment="1">
      <alignment/>
    </xf>
    <xf numFmtId="0" fontId="1" fillId="37" borderId="85" xfId="0" applyFont="1" applyFill="1" applyBorder="1" applyAlignment="1">
      <alignment/>
    </xf>
    <xf numFmtId="0" fontId="1" fillId="37" borderId="94" xfId="0" applyFont="1" applyFill="1" applyBorder="1" applyAlignment="1">
      <alignment/>
    </xf>
    <xf numFmtId="0" fontId="1" fillId="37" borderId="86" xfId="0" applyFont="1" applyFill="1" applyBorder="1" applyAlignment="1">
      <alignment/>
    </xf>
    <xf numFmtId="0" fontId="1" fillId="37" borderId="52" xfId="0" applyFont="1" applyFill="1" applyBorder="1" applyAlignment="1">
      <alignment/>
    </xf>
    <xf numFmtId="0" fontId="1" fillId="37" borderId="87" xfId="0" applyFont="1" applyFill="1" applyBorder="1" applyAlignment="1">
      <alignment/>
    </xf>
    <xf numFmtId="0" fontId="1" fillId="37" borderId="48" xfId="0" applyFont="1" applyFill="1" applyBorder="1" applyAlignment="1">
      <alignment/>
    </xf>
    <xf numFmtId="0" fontId="1" fillId="37" borderId="47" xfId="0" applyFont="1" applyFill="1" applyBorder="1" applyAlignment="1">
      <alignment/>
    </xf>
    <xf numFmtId="0" fontId="1" fillId="37" borderId="89" xfId="0" applyFont="1" applyFill="1" applyBorder="1" applyAlignment="1">
      <alignment/>
    </xf>
    <xf numFmtId="0" fontId="1" fillId="37" borderId="90" xfId="0" applyFont="1" applyFill="1" applyBorder="1" applyAlignment="1">
      <alignment/>
    </xf>
    <xf numFmtId="0" fontId="1" fillId="37" borderId="95" xfId="0" applyFont="1" applyFill="1" applyBorder="1" applyAlignment="1">
      <alignment/>
    </xf>
    <xf numFmtId="0" fontId="1" fillId="37" borderId="51" xfId="0" applyFont="1" applyFill="1" applyBorder="1" applyAlignment="1">
      <alignment/>
    </xf>
    <xf numFmtId="0" fontId="7" fillId="35" borderId="64" xfId="0" applyFont="1" applyFill="1" applyBorder="1" applyAlignment="1">
      <alignment/>
    </xf>
    <xf numFmtId="0" fontId="1" fillId="0" borderId="89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/>
    </xf>
    <xf numFmtId="2" fontId="1" fillId="0" borderId="95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79" xfId="0" applyFont="1" applyFill="1" applyBorder="1" applyAlignment="1">
      <alignment horizontal="center"/>
    </xf>
    <xf numFmtId="3" fontId="7" fillId="0" borderId="93" xfId="0" applyNumberFormat="1" applyFont="1" applyFill="1" applyBorder="1" applyAlignment="1">
      <alignment/>
    </xf>
    <xf numFmtId="2" fontId="7" fillId="0" borderId="57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78" xfId="0" applyFont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85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96" xfId="0" applyFont="1" applyBorder="1" applyAlignment="1">
      <alignment/>
    </xf>
    <xf numFmtId="0" fontId="1" fillId="37" borderId="88" xfId="0" applyFont="1" applyFill="1" applyBorder="1" applyAlignment="1">
      <alignment/>
    </xf>
    <xf numFmtId="0" fontId="1" fillId="37" borderId="49" xfId="0" applyFont="1" applyFill="1" applyBorder="1" applyAlignment="1">
      <alignment/>
    </xf>
    <xf numFmtId="0" fontId="7" fillId="0" borderId="97" xfId="0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3" fontId="7" fillId="0" borderId="99" xfId="0" applyNumberFormat="1" applyFont="1" applyBorder="1" applyAlignment="1">
      <alignment horizontal="center" vertical="center"/>
    </xf>
    <xf numFmtId="3" fontId="7" fillId="0" borderId="99" xfId="0" applyNumberFormat="1" applyFont="1" applyFill="1" applyBorder="1" applyAlignment="1">
      <alignment horizontal="right" vertical="center"/>
    </xf>
    <xf numFmtId="2" fontId="7" fillId="0" borderId="100" xfId="0" applyNumberFormat="1" applyFont="1" applyBorder="1" applyAlignment="1">
      <alignment horizontal="right" vertical="center"/>
    </xf>
    <xf numFmtId="2" fontId="7" fillId="0" borderId="8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0" fontId="1" fillId="0" borderId="10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1" fillId="0" borderId="88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2" fontId="1" fillId="0" borderId="91" xfId="0" applyNumberFormat="1" applyFont="1" applyBorder="1" applyAlignment="1">
      <alignment/>
    </xf>
    <xf numFmtId="0" fontId="7" fillId="0" borderId="75" xfId="0" applyFont="1" applyBorder="1" applyAlignment="1">
      <alignment/>
    </xf>
    <xf numFmtId="3" fontId="7" fillId="0" borderId="10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5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47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93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0" xfId="56" applyFont="1" applyAlignment="1">
      <alignment horizontal="center"/>
      <protection/>
    </xf>
    <xf numFmtId="0" fontId="0" fillId="0" borderId="88" xfId="0" applyBorder="1" applyAlignment="1">
      <alignment/>
    </xf>
    <xf numFmtId="0" fontId="1" fillId="0" borderId="0" xfId="0" applyFont="1" applyAlignment="1">
      <alignment/>
    </xf>
    <xf numFmtId="0" fontId="0" fillId="0" borderId="89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5" fillId="0" borderId="0" xfId="56" applyFont="1">
      <alignment/>
      <protection/>
    </xf>
    <xf numFmtId="0" fontId="3" fillId="0" borderId="78" xfId="56" applyFont="1" applyBorder="1">
      <alignment/>
      <protection/>
    </xf>
    <xf numFmtId="0" fontId="3" fillId="0" borderId="79" xfId="56" applyFont="1" applyBorder="1" applyAlignment="1">
      <alignment horizontal="center"/>
      <protection/>
    </xf>
    <xf numFmtId="0" fontId="3" fillId="0" borderId="80" xfId="56" applyFont="1" applyBorder="1" applyAlignment="1">
      <alignment horizontal="center"/>
      <protection/>
    </xf>
    <xf numFmtId="0" fontId="5" fillId="0" borderId="85" xfId="56" applyFont="1" applyBorder="1">
      <alignment/>
      <protection/>
    </xf>
    <xf numFmtId="3" fontId="5" fillId="0" borderId="52" xfId="56" applyNumberFormat="1" applyFont="1" applyBorder="1">
      <alignment/>
      <protection/>
    </xf>
    <xf numFmtId="3" fontId="5" fillId="0" borderId="86" xfId="56" applyNumberFormat="1" applyFont="1" applyBorder="1">
      <alignment/>
      <protection/>
    </xf>
    <xf numFmtId="0" fontId="5" fillId="0" borderId="89" xfId="56" applyFont="1" applyBorder="1">
      <alignment/>
      <protection/>
    </xf>
    <xf numFmtId="3" fontId="5" fillId="0" borderId="51" xfId="56" applyNumberFormat="1" applyFont="1" applyBorder="1">
      <alignment/>
      <protection/>
    </xf>
    <xf numFmtId="3" fontId="3" fillId="0" borderId="79" xfId="56" applyNumberFormat="1" applyFont="1" applyBorder="1">
      <alignment/>
      <protection/>
    </xf>
    <xf numFmtId="3" fontId="3" fillId="0" borderId="80" xfId="56" applyNumberFormat="1" applyFont="1" applyBorder="1">
      <alignment/>
      <protection/>
    </xf>
    <xf numFmtId="0" fontId="5" fillId="0" borderId="104" xfId="56" applyFont="1" applyBorder="1">
      <alignment/>
      <protection/>
    </xf>
    <xf numFmtId="3" fontId="5" fillId="0" borderId="105" xfId="56" applyNumberFormat="1" applyFont="1" applyBorder="1">
      <alignment/>
      <protection/>
    </xf>
    <xf numFmtId="3" fontId="5" fillId="0" borderId="95" xfId="56" applyNumberFormat="1" applyFont="1" applyBorder="1">
      <alignment/>
      <protection/>
    </xf>
    <xf numFmtId="0" fontId="5" fillId="0" borderId="78" xfId="56" applyFont="1" applyBorder="1">
      <alignment/>
      <protection/>
    </xf>
    <xf numFmtId="3" fontId="5" fillId="0" borderId="79" xfId="56" applyNumberFormat="1" applyFont="1" applyBorder="1">
      <alignment/>
      <protection/>
    </xf>
    <xf numFmtId="3" fontId="5" fillId="0" borderId="80" xfId="56" applyNumberFormat="1" applyFont="1" applyBorder="1">
      <alignment/>
      <protection/>
    </xf>
    <xf numFmtId="0" fontId="5" fillId="0" borderId="81" xfId="56" applyFont="1" applyBorder="1">
      <alignment/>
      <protection/>
    </xf>
    <xf numFmtId="3" fontId="5" fillId="0" borderId="84" xfId="56" applyNumberFormat="1" applyFont="1" applyBorder="1">
      <alignment/>
      <protection/>
    </xf>
    <xf numFmtId="3" fontId="5" fillId="0" borderId="83" xfId="56" applyNumberFormat="1" applyFont="1" applyBorder="1">
      <alignment/>
      <protection/>
    </xf>
    <xf numFmtId="0" fontId="5" fillId="0" borderId="87" xfId="56" applyFont="1" applyBorder="1">
      <alignment/>
      <protection/>
    </xf>
    <xf numFmtId="3" fontId="5" fillId="0" borderId="47" xfId="56" applyNumberFormat="1" applyFont="1" applyBorder="1">
      <alignment/>
      <protection/>
    </xf>
    <xf numFmtId="3" fontId="5" fillId="0" borderId="88" xfId="56" applyNumberFormat="1" applyFont="1" applyBorder="1">
      <alignment/>
      <protection/>
    </xf>
    <xf numFmtId="0" fontId="5" fillId="0" borderId="106" xfId="56" applyFont="1" applyBorder="1">
      <alignment/>
      <protection/>
    </xf>
    <xf numFmtId="3" fontId="5" fillId="0" borderId="107" xfId="56" applyNumberFormat="1" applyFont="1" applyBorder="1">
      <alignment/>
      <protection/>
    </xf>
    <xf numFmtId="3" fontId="5" fillId="0" borderId="108" xfId="56" applyNumberFormat="1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4" fillId="0" borderId="6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textRotation="90"/>
    </xf>
    <xf numFmtId="0" fontId="0" fillId="0" borderId="65" xfId="0" applyBorder="1" applyAlignment="1">
      <alignment/>
    </xf>
    <xf numFmtId="0" fontId="4" fillId="0" borderId="9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9" xfId="0" applyFont="1" applyBorder="1" applyAlignment="1">
      <alignment/>
    </xf>
    <xf numFmtId="0" fontId="4" fillId="0" borderId="110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9" xfId="0" applyBorder="1" applyAlignment="1">
      <alignment/>
    </xf>
    <xf numFmtId="0" fontId="4" fillId="0" borderId="66" xfId="0" applyFont="1" applyBorder="1" applyAlignment="1">
      <alignment/>
    </xf>
    <xf numFmtId="0" fontId="4" fillId="0" borderId="0" xfId="0" applyFont="1" applyAlignment="1">
      <alignment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/>
    </xf>
    <xf numFmtId="0" fontId="4" fillId="0" borderId="101" xfId="0" applyFont="1" applyBorder="1" applyAlignment="1">
      <alignment/>
    </xf>
    <xf numFmtId="0" fontId="4" fillId="0" borderId="77" xfId="0" applyFont="1" applyBorder="1" applyAlignment="1">
      <alignment horizontal="center"/>
    </xf>
    <xf numFmtId="0" fontId="4" fillId="0" borderId="96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4" fillId="0" borderId="49" xfId="0" applyFont="1" applyBorder="1" applyAlignment="1">
      <alignment horizontal="center"/>
    </xf>
    <xf numFmtId="41" fontId="4" fillId="0" borderId="114" xfId="0" applyNumberFormat="1" applyFont="1" applyBorder="1" applyAlignment="1">
      <alignment/>
    </xf>
    <xf numFmtId="0" fontId="0" fillId="0" borderId="96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0" borderId="92" xfId="0" applyBorder="1" applyAlignment="1">
      <alignment horizontal="center"/>
    </xf>
    <xf numFmtId="0" fontId="6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4" fillId="0" borderId="59" xfId="0" applyFont="1" applyBorder="1" applyAlignment="1">
      <alignment horizontal="center"/>
    </xf>
    <xf numFmtId="41" fontId="6" fillId="0" borderId="120" xfId="0" applyNumberFormat="1" applyFont="1" applyBorder="1" applyAlignment="1">
      <alignment/>
    </xf>
    <xf numFmtId="0" fontId="7" fillId="0" borderId="49" xfId="0" applyFont="1" applyBorder="1" applyAlignment="1">
      <alignment horizontal="center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23" xfId="0" applyBorder="1" applyAlignment="1">
      <alignment/>
    </xf>
    <xf numFmtId="0" fontId="3" fillId="0" borderId="64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54" xfId="0" applyFont="1" applyBorder="1" applyAlignment="1">
      <alignment/>
    </xf>
    <xf numFmtId="0" fontId="0" fillId="0" borderId="83" xfId="0" applyBorder="1" applyAlignment="1">
      <alignment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7" fillId="0" borderId="107" xfId="0" applyFont="1" applyBorder="1" applyAlignment="1">
      <alignment/>
    </xf>
    <xf numFmtId="0" fontId="7" fillId="0" borderId="124" xfId="0" applyFont="1" applyBorder="1" applyAlignment="1">
      <alignment/>
    </xf>
    <xf numFmtId="0" fontId="2" fillId="0" borderId="108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0" fillId="0" borderId="86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0" fillId="0" borderId="91" xfId="0" applyNumberFormat="1" applyBorder="1" applyAlignment="1">
      <alignment/>
    </xf>
    <xf numFmtId="3" fontId="7" fillId="0" borderId="80" xfId="0" applyNumberFormat="1" applyFont="1" applyBorder="1" applyAlignment="1">
      <alignment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3" fontId="0" fillId="0" borderId="0" xfId="56" applyNumberFormat="1">
      <alignment/>
      <protection/>
    </xf>
    <xf numFmtId="3" fontId="0" fillId="0" borderId="0" xfId="56" applyNumberFormat="1" applyFont="1" applyFill="1">
      <alignment/>
      <protection/>
    </xf>
    <xf numFmtId="3" fontId="0" fillId="0" borderId="0" xfId="56" applyNumberFormat="1" applyFill="1">
      <alignment/>
      <protection/>
    </xf>
    <xf numFmtId="3" fontId="5" fillId="0" borderId="0" xfId="56" applyNumberFormat="1" applyFont="1">
      <alignment/>
      <protection/>
    </xf>
    <xf numFmtId="3" fontId="5" fillId="0" borderId="0" xfId="56" applyNumberFormat="1" applyFont="1" applyFill="1">
      <alignment/>
      <protection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3" fontId="2" fillId="0" borderId="0" xfId="56" applyNumberFormat="1" applyFont="1" applyFill="1">
      <alignment/>
      <protection/>
    </xf>
    <xf numFmtId="0" fontId="6" fillId="0" borderId="33" xfId="0" applyFont="1" applyFill="1" applyBorder="1" applyAlignment="1">
      <alignment vertical="center"/>
    </xf>
    <xf numFmtId="3" fontId="0" fillId="0" borderId="88" xfId="0" applyNumberFormat="1" applyFill="1" applyBorder="1" applyAlignment="1">
      <alignment/>
    </xf>
    <xf numFmtId="3" fontId="5" fillId="0" borderId="79" xfId="56" applyNumberFormat="1" applyFont="1" applyFill="1" applyBorder="1">
      <alignment/>
      <protection/>
    </xf>
    <xf numFmtId="0" fontId="7" fillId="0" borderId="87" xfId="0" applyFont="1" applyBorder="1" applyAlignment="1">
      <alignment horizontal="center" vertical="center"/>
    </xf>
    <xf numFmtId="0" fontId="13" fillId="0" borderId="87" xfId="0" applyFont="1" applyBorder="1" applyAlignment="1">
      <alignment/>
    </xf>
    <xf numFmtId="0" fontId="14" fillId="0" borderId="87" xfId="0" applyFont="1" applyBorder="1" applyAlignment="1">
      <alignment/>
    </xf>
    <xf numFmtId="0" fontId="13" fillId="0" borderId="87" xfId="0" applyFont="1" applyBorder="1" applyAlignment="1">
      <alignment horizontal="center"/>
    </xf>
    <xf numFmtId="0" fontId="14" fillId="0" borderId="87" xfId="0" applyFont="1" applyBorder="1" applyAlignment="1">
      <alignment wrapText="1"/>
    </xf>
    <xf numFmtId="0" fontId="15" fillId="0" borderId="106" xfId="0" applyFont="1" applyBorder="1" applyAlignment="1">
      <alignment/>
    </xf>
    <xf numFmtId="0" fontId="6" fillId="0" borderId="125" xfId="0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6" fillId="0" borderId="12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6" fillId="0" borderId="3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78" xfId="0" applyFont="1" applyBorder="1" applyAlignment="1">
      <alignment horizontal="center" wrapText="1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3" fontId="16" fillId="0" borderId="84" xfId="0" applyNumberFormat="1" applyFont="1" applyBorder="1" applyAlignment="1">
      <alignment/>
    </xf>
    <xf numFmtId="3" fontId="16" fillId="0" borderId="83" xfId="0" applyNumberFormat="1" applyFont="1" applyBorder="1" applyAlignment="1">
      <alignment/>
    </xf>
    <xf numFmtId="0" fontId="16" fillId="0" borderId="87" xfId="0" applyFont="1" applyBorder="1" applyAlignment="1">
      <alignment horizontal="center"/>
    </xf>
    <xf numFmtId="3" fontId="16" fillId="0" borderId="47" xfId="0" applyNumberFormat="1" applyFont="1" applyBorder="1" applyAlignment="1">
      <alignment/>
    </xf>
    <xf numFmtId="3" fontId="16" fillId="0" borderId="88" xfId="0" applyNumberFormat="1" applyFont="1" applyBorder="1" applyAlignment="1">
      <alignment/>
    </xf>
    <xf numFmtId="3" fontId="16" fillId="0" borderId="47" xfId="0" applyNumberFormat="1" applyFont="1" applyBorder="1" applyAlignment="1">
      <alignment wrapText="1"/>
    </xf>
    <xf numFmtId="0" fontId="16" fillId="0" borderId="106" xfId="0" applyFont="1" applyBorder="1" applyAlignment="1">
      <alignment horizontal="center"/>
    </xf>
    <xf numFmtId="3" fontId="16" fillId="0" borderId="107" xfId="0" applyNumberFormat="1" applyFont="1" applyBorder="1" applyAlignment="1">
      <alignment/>
    </xf>
    <xf numFmtId="3" fontId="16" fillId="0" borderId="108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8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4" fillId="0" borderId="109" xfId="0" applyNumberFormat="1" applyFont="1" applyFill="1" applyBorder="1" applyAlignment="1">
      <alignment/>
    </xf>
    <xf numFmtId="0" fontId="16" fillId="0" borderId="106" xfId="56" applyFont="1" applyBorder="1" applyAlignment="1">
      <alignment horizontal="center"/>
      <protection/>
    </xf>
    <xf numFmtId="3" fontId="16" fillId="0" borderId="107" xfId="56" applyNumberFormat="1" applyFont="1" applyBorder="1" applyAlignment="1">
      <alignment wrapText="1"/>
      <protection/>
    </xf>
    <xf numFmtId="0" fontId="19" fillId="0" borderId="106" xfId="56" applyFont="1" applyBorder="1" applyAlignment="1">
      <alignment horizontal="center"/>
      <protection/>
    </xf>
    <xf numFmtId="3" fontId="19" fillId="0" borderId="107" xfId="56" applyNumberFormat="1" applyFont="1" applyBorder="1">
      <alignment/>
      <protection/>
    </xf>
    <xf numFmtId="3" fontId="19" fillId="0" borderId="108" xfId="0" applyNumberFormat="1" applyFont="1" applyBorder="1" applyAlignment="1">
      <alignment/>
    </xf>
    <xf numFmtId="0" fontId="19" fillId="0" borderId="78" xfId="0" applyFont="1" applyBorder="1" applyAlignment="1">
      <alignment horizontal="center"/>
    </xf>
    <xf numFmtId="3" fontId="19" fillId="0" borderId="8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0" borderId="87" xfId="0" applyFont="1" applyBorder="1" applyAlignment="1">
      <alignment wrapText="1"/>
    </xf>
    <xf numFmtId="0" fontId="2" fillId="0" borderId="4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127" xfId="0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4" fillId="0" borderId="7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6" fontId="21" fillId="0" borderId="129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30" xfId="0" applyFont="1" applyFill="1" applyBorder="1" applyAlignment="1">
      <alignment vertical="center" wrapText="1"/>
    </xf>
    <xf numFmtId="0" fontId="21" fillId="0" borderId="7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0" fontId="21" fillId="0" borderId="35" xfId="0" applyFont="1" applyFill="1" applyBorder="1" applyAlignment="1">
      <alignment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2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/>
    </xf>
    <xf numFmtId="1" fontId="4" fillId="33" borderId="12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  <xf numFmtId="1" fontId="4" fillId="33" borderId="20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 horizontal="right"/>
    </xf>
    <xf numFmtId="1" fontId="6" fillId="33" borderId="131" xfId="0" applyNumberFormat="1" applyFont="1" applyFill="1" applyBorder="1" applyAlignment="1">
      <alignment horizontal="right"/>
    </xf>
    <xf numFmtId="1" fontId="4" fillId="33" borderId="28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33" borderId="32" xfId="0" applyNumberFormat="1" applyFont="1" applyFill="1" applyBorder="1" applyAlignment="1">
      <alignment horizontal="right"/>
    </xf>
    <xf numFmtId="1" fontId="6" fillId="33" borderId="132" xfId="0" applyNumberFormat="1" applyFont="1" applyFill="1" applyBorder="1" applyAlignment="1">
      <alignment horizontal="right"/>
    </xf>
    <xf numFmtId="0" fontId="6" fillId="0" borderId="6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4" fillId="0" borderId="134" xfId="0" applyFont="1" applyFill="1" applyBorder="1" applyAlignment="1">
      <alignment vertical="center"/>
    </xf>
    <xf numFmtId="16" fontId="21" fillId="0" borderId="13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21" fillId="0" borderId="12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0" fontId="5" fillId="0" borderId="0" xfId="56" applyFont="1" applyAlignment="1">
      <alignment horizontal="right"/>
      <protection/>
    </xf>
    <xf numFmtId="0" fontId="3" fillId="0" borderId="137" xfId="56" applyFont="1" applyBorder="1" applyAlignment="1">
      <alignment horizontal="center"/>
      <protection/>
    </xf>
    <xf numFmtId="3" fontId="5" fillId="0" borderId="138" xfId="56" applyNumberFormat="1" applyFont="1" applyBorder="1">
      <alignment/>
      <protection/>
    </xf>
    <xf numFmtId="3" fontId="5" fillId="0" borderId="139" xfId="56" applyNumberFormat="1" applyFont="1" applyBorder="1">
      <alignment/>
      <protection/>
    </xf>
    <xf numFmtId="3" fontId="5" fillId="0" borderId="140" xfId="56" applyNumberFormat="1" applyFont="1" applyBorder="1">
      <alignment/>
      <protection/>
    </xf>
    <xf numFmtId="3" fontId="5" fillId="0" borderId="137" xfId="56" applyNumberFormat="1" applyFont="1" applyBorder="1">
      <alignment/>
      <protection/>
    </xf>
    <xf numFmtId="3" fontId="5" fillId="0" borderId="141" xfId="56" applyNumberFormat="1" applyFont="1" applyBorder="1">
      <alignment/>
      <protection/>
    </xf>
    <xf numFmtId="3" fontId="5" fillId="0" borderId="142" xfId="56" applyNumberFormat="1" applyFont="1" applyBorder="1">
      <alignment/>
      <protection/>
    </xf>
    <xf numFmtId="3" fontId="5" fillId="0" borderId="143" xfId="56" applyNumberFormat="1" applyFont="1" applyBorder="1">
      <alignment/>
      <protection/>
    </xf>
    <xf numFmtId="1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vertical="center"/>
    </xf>
    <xf numFmtId="10" fontId="15" fillId="0" borderId="32" xfId="0" applyNumberFormat="1" applyFont="1" applyFill="1" applyBorder="1" applyAlignment="1">
      <alignment horizontal="center" vertical="center" wrapText="1"/>
    </xf>
    <xf numFmtId="10" fontId="6" fillId="0" borderId="32" xfId="0" applyNumberFormat="1" applyFont="1" applyFill="1" applyBorder="1" applyAlignment="1">
      <alignment horizontal="right" vertical="center"/>
    </xf>
    <xf numFmtId="10" fontId="6" fillId="0" borderId="144" xfId="0" applyNumberFormat="1" applyFont="1" applyFill="1" applyBorder="1" applyAlignment="1">
      <alignment horizontal="right" vertical="center"/>
    </xf>
    <xf numFmtId="10" fontId="6" fillId="0" borderId="39" xfId="0" applyNumberFormat="1" applyFont="1" applyFill="1" applyBorder="1" applyAlignment="1">
      <alignment horizontal="right" vertical="center"/>
    </xf>
    <xf numFmtId="10" fontId="6" fillId="0" borderId="56" xfId="0" applyNumberFormat="1" applyFont="1" applyFill="1" applyBorder="1" applyAlignment="1">
      <alignment horizontal="right" vertical="center"/>
    </xf>
    <xf numFmtId="10" fontId="6" fillId="0" borderId="15" xfId="0" applyNumberFormat="1" applyFont="1" applyFill="1" applyBorder="1" applyAlignment="1">
      <alignment horizontal="right" vertical="center"/>
    </xf>
    <xf numFmtId="10" fontId="4" fillId="0" borderId="39" xfId="0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/>
    </xf>
    <xf numFmtId="10" fontId="4" fillId="0" borderId="15" xfId="0" applyNumberFormat="1" applyFont="1" applyFill="1" applyBorder="1" applyAlignment="1">
      <alignment horizontal="right" vertical="center"/>
    </xf>
    <xf numFmtId="10" fontId="4" fillId="0" borderId="56" xfId="0" applyNumberFormat="1" applyFont="1" applyFill="1" applyBorder="1" applyAlignment="1">
      <alignment horizontal="right" vertical="center"/>
    </xf>
    <xf numFmtId="10" fontId="4" fillId="0" borderId="144" xfId="0" applyNumberFormat="1" applyFont="1" applyFill="1" applyBorder="1" applyAlignment="1">
      <alignment horizontal="right" vertical="center"/>
    </xf>
    <xf numFmtId="10" fontId="4" fillId="0" borderId="37" xfId="0" applyNumberFormat="1" applyFont="1" applyBorder="1" applyAlignment="1">
      <alignment horizontal="right"/>
    </xf>
    <xf numFmtId="10" fontId="6" fillId="0" borderId="34" xfId="0" applyNumberFormat="1" applyFont="1" applyBorder="1" applyAlignment="1">
      <alignment horizontal="right"/>
    </xf>
    <xf numFmtId="0" fontId="4" fillId="0" borderId="28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6" fillId="33" borderId="132" xfId="0" applyNumberFormat="1" applyFont="1" applyFill="1" applyBorder="1" applyAlignment="1">
      <alignment horizontal="right"/>
    </xf>
    <xf numFmtId="3" fontId="16" fillId="0" borderId="8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6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18" fillId="0" borderId="79" xfId="0" applyNumberFormat="1" applyFon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2" fillId="0" borderId="0" xfId="0" applyFont="1" applyAlignment="1">
      <alignment horizontal="center"/>
    </xf>
    <xf numFmtId="0" fontId="18" fillId="0" borderId="79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" fillId="0" borderId="65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56" applyFont="1" applyAlignment="1">
      <alignment horizont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8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8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/>
    </xf>
    <xf numFmtId="0" fontId="2" fillId="0" borderId="83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144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57" xfId="0" applyFont="1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2" fillId="0" borderId="64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96" xfId="0" applyBorder="1" applyAlignment="1">
      <alignment/>
    </xf>
    <xf numFmtId="0" fontId="0" fillId="0" borderId="113" xfId="0" applyBorder="1" applyAlignment="1">
      <alignment/>
    </xf>
    <xf numFmtId="3" fontId="0" fillId="0" borderId="57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0" fillId="0" borderId="114" xfId="0" applyBorder="1" applyAlignment="1">
      <alignment/>
    </xf>
    <xf numFmtId="0" fontId="0" fillId="0" borderId="123" xfId="0" applyBorder="1" applyAlignment="1">
      <alignment/>
    </xf>
    <xf numFmtId="0" fontId="4" fillId="0" borderId="6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64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9" xfId="0" applyFont="1" applyBorder="1" applyAlignment="1">
      <alignment/>
    </xf>
    <xf numFmtId="0" fontId="7" fillId="0" borderId="81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view="pageBreakPreview" zoomScaleSheetLayoutView="100" zoomScalePageLayoutView="0" workbookViewId="0" topLeftCell="A98">
      <pane xSplit="3" topLeftCell="D1" activePane="topRight" state="frozen"/>
      <selection pane="topLeft" activeCell="A121" sqref="A121"/>
      <selection pane="topRight" activeCell="C15" sqref="C15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65.75390625" style="87" customWidth="1"/>
    <col min="4" max="4" width="11.375" style="87" customWidth="1"/>
    <col min="5" max="5" width="0" style="87" hidden="1" customWidth="1"/>
    <col min="6" max="6" width="11.25390625" style="87" hidden="1" customWidth="1"/>
    <col min="7" max="7" width="0" style="87" hidden="1" customWidth="1"/>
    <col min="8" max="8" width="11.25390625" style="87" hidden="1" customWidth="1"/>
    <col min="9" max="9" width="10.875" style="87" hidden="1" customWidth="1"/>
    <col min="10" max="10" width="11.25390625" style="87" hidden="1" customWidth="1"/>
    <col min="11" max="11" width="10.875" style="87" hidden="1" customWidth="1"/>
    <col min="12" max="12" width="11.25390625" style="87" hidden="1" customWidth="1"/>
    <col min="13" max="13" width="10.875" style="87" hidden="1" customWidth="1"/>
    <col min="14" max="14" width="11.25390625" style="87" hidden="1" customWidth="1"/>
    <col min="15" max="15" width="10.875" style="87" hidden="1" customWidth="1"/>
    <col min="16" max="16" width="11.25390625" style="87" customWidth="1"/>
    <col min="17" max="17" width="10.875" style="87" bestFit="1" customWidth="1"/>
    <col min="18" max="18" width="11.25390625" style="87" customWidth="1"/>
    <col min="19" max="16384" width="9.125" style="87" customWidth="1"/>
  </cols>
  <sheetData>
    <row r="1" spans="1:2" ht="17.25" customHeight="1">
      <c r="A1" s="87" t="s">
        <v>490</v>
      </c>
      <c r="B1" s="87" t="s">
        <v>661</v>
      </c>
    </row>
    <row r="2" ht="17.25" customHeight="1">
      <c r="B2" s="87"/>
    </row>
    <row r="3" spans="1:4" ht="12.75" customHeight="1">
      <c r="A3" s="88"/>
      <c r="B3" s="89"/>
      <c r="C3" s="88"/>
      <c r="D3" s="88"/>
    </row>
    <row r="4" spans="1:4" ht="17.25" customHeight="1" hidden="1">
      <c r="A4" s="88"/>
      <c r="B4" s="89"/>
      <c r="C4" s="88"/>
      <c r="D4" s="88"/>
    </row>
    <row r="5" spans="1:18" ht="17.25" customHeight="1">
      <c r="A5" s="729" t="s">
        <v>491</v>
      </c>
      <c r="B5" s="729"/>
      <c r="C5" s="729"/>
      <c r="D5" s="729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4" ht="17.25" customHeight="1">
      <c r="A6" s="88"/>
      <c r="B6" s="89"/>
      <c r="C6" s="90"/>
      <c r="D6" s="90"/>
    </row>
    <row r="7" spans="1:4" ht="17.25" customHeight="1" thickBot="1">
      <c r="A7" s="728"/>
      <c r="B7" s="728"/>
      <c r="C7" s="728"/>
      <c r="D7" s="728"/>
    </row>
    <row r="8" spans="1:18" ht="24.75" customHeight="1" thickBot="1">
      <c r="A8" s="610" t="s">
        <v>5</v>
      </c>
      <c r="B8" s="611"/>
      <c r="C8" s="209" t="s">
        <v>492</v>
      </c>
      <c r="D8" s="86" t="s">
        <v>7</v>
      </c>
      <c r="E8" s="612" t="s">
        <v>493</v>
      </c>
      <c r="F8" s="612" t="s">
        <v>494</v>
      </c>
      <c r="G8" s="612" t="s">
        <v>495</v>
      </c>
      <c r="H8" s="612" t="s">
        <v>494</v>
      </c>
      <c r="I8" s="612" t="s">
        <v>496</v>
      </c>
      <c r="J8" s="612" t="s">
        <v>494</v>
      </c>
      <c r="K8" s="612" t="s">
        <v>497</v>
      </c>
      <c r="L8" s="612" t="s">
        <v>494</v>
      </c>
      <c r="M8" s="612" t="s">
        <v>498</v>
      </c>
      <c r="N8" s="612" t="s">
        <v>494</v>
      </c>
      <c r="O8" s="612" t="s">
        <v>499</v>
      </c>
      <c r="P8" s="612" t="s">
        <v>494</v>
      </c>
      <c r="Q8" s="612" t="s">
        <v>1</v>
      </c>
      <c r="R8" s="706" t="s">
        <v>198</v>
      </c>
    </row>
    <row r="9" spans="1:18" s="94" customFormat="1" ht="17.25" customHeight="1" thickBot="1">
      <c r="A9" s="174">
        <v>1</v>
      </c>
      <c r="B9" s="179" t="s">
        <v>8</v>
      </c>
      <c r="C9" s="206" t="s">
        <v>500</v>
      </c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707"/>
    </row>
    <row r="10" spans="1:18" ht="17.25" customHeight="1">
      <c r="A10" s="613">
        <v>2</v>
      </c>
      <c r="B10" s="614" t="s">
        <v>9</v>
      </c>
      <c r="C10" s="539" t="s">
        <v>190</v>
      </c>
      <c r="D10" s="223">
        <f aca="true" t="shared" si="0" ref="D10:J10">D11+D12+D13+D14+D15+D16+D17+D18</f>
        <v>38018</v>
      </c>
      <c r="E10" s="223">
        <f t="shared" si="0"/>
        <v>0</v>
      </c>
      <c r="F10" s="223">
        <f t="shared" si="0"/>
        <v>38018</v>
      </c>
      <c r="G10" s="223">
        <f t="shared" si="0"/>
        <v>0</v>
      </c>
      <c r="H10" s="223">
        <f t="shared" si="0"/>
        <v>38018</v>
      </c>
      <c r="I10" s="223">
        <f t="shared" si="0"/>
        <v>0</v>
      </c>
      <c r="J10" s="223">
        <f t="shared" si="0"/>
        <v>38018</v>
      </c>
      <c r="K10" s="223">
        <f aca="true" t="shared" si="1" ref="K10:Q10">K11+K12+K13+K14+K15+K16+K17+K18</f>
        <v>-3728</v>
      </c>
      <c r="L10" s="223">
        <f t="shared" si="1"/>
        <v>34290</v>
      </c>
      <c r="M10" s="223">
        <f t="shared" si="1"/>
        <v>2330</v>
      </c>
      <c r="N10" s="223">
        <f t="shared" si="1"/>
        <v>36620</v>
      </c>
      <c r="O10" s="223">
        <f t="shared" si="1"/>
        <v>0</v>
      </c>
      <c r="P10" s="223">
        <f t="shared" si="1"/>
        <v>36620</v>
      </c>
      <c r="Q10" s="223">
        <f t="shared" si="1"/>
        <v>41480</v>
      </c>
      <c r="R10" s="708">
        <f>Q10/P10</f>
        <v>1.1327143637356636</v>
      </c>
    </row>
    <row r="11" spans="1:18" ht="17.25" customHeight="1">
      <c r="A11" s="615">
        <v>3</v>
      </c>
      <c r="B11" s="616" t="s">
        <v>10</v>
      </c>
      <c r="C11" s="540" t="s">
        <v>397</v>
      </c>
      <c r="D11" s="104"/>
      <c r="E11" s="104"/>
      <c r="F11" s="104">
        <f>E11+D11</f>
        <v>0</v>
      </c>
      <c r="G11" s="104"/>
      <c r="H11" s="104">
        <f>G11+F11</f>
        <v>0</v>
      </c>
      <c r="I11" s="104"/>
      <c r="J11" s="104">
        <f>I11+H11</f>
        <v>0</v>
      </c>
      <c r="K11" s="104"/>
      <c r="L11" s="104">
        <f>K11+J11</f>
        <v>0</v>
      </c>
      <c r="M11" s="104"/>
      <c r="N11" s="104">
        <f>M11+L11</f>
        <v>0</v>
      </c>
      <c r="O11" s="104"/>
      <c r="P11" s="104">
        <f>O11+N11</f>
        <v>0</v>
      </c>
      <c r="Q11" s="104"/>
      <c r="R11" s="712">
        <v>0</v>
      </c>
    </row>
    <row r="12" spans="1:18" ht="17.25" customHeight="1">
      <c r="A12" s="617">
        <v>4</v>
      </c>
      <c r="B12" s="618" t="s">
        <v>195</v>
      </c>
      <c r="C12" s="210" t="s">
        <v>398</v>
      </c>
      <c r="D12" s="96">
        <v>13353</v>
      </c>
      <c r="E12" s="96"/>
      <c r="F12" s="104">
        <f aca="true" t="shared" si="2" ref="F12:F18">E12+D12</f>
        <v>13353</v>
      </c>
      <c r="G12" s="96"/>
      <c r="H12" s="104">
        <f aca="true" t="shared" si="3" ref="H12:H18">G12+F12</f>
        <v>13353</v>
      </c>
      <c r="I12" s="96"/>
      <c r="J12" s="104">
        <f aca="true" t="shared" si="4" ref="J12:J18">I12+H12</f>
        <v>13353</v>
      </c>
      <c r="K12" s="96">
        <v>-8998</v>
      </c>
      <c r="L12" s="104">
        <f aca="true" t="shared" si="5" ref="L12:L18">K12+J12</f>
        <v>4355</v>
      </c>
      <c r="M12" s="96">
        <v>1914</v>
      </c>
      <c r="N12" s="104">
        <f aca="true" t="shared" si="6" ref="N12:N18">M12+L12</f>
        <v>6269</v>
      </c>
      <c r="O12" s="96"/>
      <c r="P12" s="104">
        <f aca="true" t="shared" si="7" ref="P12:P18">O12+N12</f>
        <v>6269</v>
      </c>
      <c r="Q12" s="96">
        <v>6268</v>
      </c>
      <c r="R12" s="712">
        <f aca="true" t="shared" si="8" ref="R12:R69">Q12/P12</f>
        <v>0.9998404849258254</v>
      </c>
    </row>
    <row r="13" spans="1:18" ht="17.25" customHeight="1">
      <c r="A13" s="617">
        <v>5</v>
      </c>
      <c r="B13" s="618" t="s">
        <v>13</v>
      </c>
      <c r="C13" s="207" t="s">
        <v>399</v>
      </c>
      <c r="D13" s="96">
        <v>3205</v>
      </c>
      <c r="E13" s="96"/>
      <c r="F13" s="104">
        <f t="shared" si="2"/>
        <v>3205</v>
      </c>
      <c r="G13" s="96"/>
      <c r="H13" s="104">
        <f t="shared" si="3"/>
        <v>3205</v>
      </c>
      <c r="I13" s="96"/>
      <c r="J13" s="104">
        <f t="shared" si="4"/>
        <v>3205</v>
      </c>
      <c r="K13" s="96">
        <v>339</v>
      </c>
      <c r="L13" s="104">
        <f t="shared" si="5"/>
        <v>3544</v>
      </c>
      <c r="M13" s="96">
        <v>18</v>
      </c>
      <c r="N13" s="104">
        <f t="shared" si="6"/>
        <v>3562</v>
      </c>
      <c r="O13" s="96"/>
      <c r="P13" s="104">
        <f t="shared" si="7"/>
        <v>3562</v>
      </c>
      <c r="Q13" s="96">
        <v>3562</v>
      </c>
      <c r="R13" s="712">
        <f t="shared" si="8"/>
        <v>1</v>
      </c>
    </row>
    <row r="14" spans="1:18" ht="17.25" customHeight="1">
      <c r="A14" s="617">
        <v>6</v>
      </c>
      <c r="B14" s="618" t="s">
        <v>14</v>
      </c>
      <c r="C14" s="207" t="s">
        <v>11</v>
      </c>
      <c r="D14" s="96">
        <f>2230+8317</f>
        <v>10547</v>
      </c>
      <c r="E14" s="96"/>
      <c r="F14" s="104">
        <f t="shared" si="2"/>
        <v>10547</v>
      </c>
      <c r="G14" s="96"/>
      <c r="H14" s="104">
        <f t="shared" si="3"/>
        <v>10547</v>
      </c>
      <c r="I14" s="96"/>
      <c r="J14" s="104">
        <f t="shared" si="4"/>
        <v>10547</v>
      </c>
      <c r="K14" s="96">
        <v>1436</v>
      </c>
      <c r="L14" s="104">
        <f t="shared" si="5"/>
        <v>11983</v>
      </c>
      <c r="M14" s="96">
        <v>44</v>
      </c>
      <c r="N14" s="104">
        <f t="shared" si="6"/>
        <v>12027</v>
      </c>
      <c r="O14" s="96"/>
      <c r="P14" s="104">
        <f t="shared" si="7"/>
        <v>12027</v>
      </c>
      <c r="Q14" s="96">
        <v>12036</v>
      </c>
      <c r="R14" s="712">
        <f t="shared" si="8"/>
        <v>1.0007483162883513</v>
      </c>
    </row>
    <row r="15" spans="1:18" ht="17.25" customHeight="1">
      <c r="A15" s="617">
        <v>7</v>
      </c>
      <c r="B15" s="618" t="s">
        <v>400</v>
      </c>
      <c r="C15" s="210" t="s">
        <v>12</v>
      </c>
      <c r="D15" s="96">
        <v>1827</v>
      </c>
      <c r="E15" s="96"/>
      <c r="F15" s="104">
        <f t="shared" si="2"/>
        <v>1827</v>
      </c>
      <c r="G15" s="96"/>
      <c r="H15" s="104">
        <f t="shared" si="3"/>
        <v>1827</v>
      </c>
      <c r="I15" s="96"/>
      <c r="J15" s="104">
        <f t="shared" si="4"/>
        <v>1827</v>
      </c>
      <c r="K15" s="96"/>
      <c r="L15" s="104">
        <f t="shared" si="5"/>
        <v>1827</v>
      </c>
      <c r="M15" s="96">
        <v>742</v>
      </c>
      <c r="N15" s="104">
        <f t="shared" si="6"/>
        <v>2569</v>
      </c>
      <c r="O15" s="96"/>
      <c r="P15" s="104">
        <f t="shared" si="7"/>
        <v>2569</v>
      </c>
      <c r="Q15" s="96">
        <v>1498</v>
      </c>
      <c r="R15" s="712">
        <f t="shared" si="8"/>
        <v>0.5831062670299727</v>
      </c>
    </row>
    <row r="16" spans="1:18" ht="17.25" customHeight="1">
      <c r="A16" s="617">
        <v>8</v>
      </c>
      <c r="B16" s="618" t="s">
        <v>401</v>
      </c>
      <c r="C16" s="207" t="s">
        <v>402</v>
      </c>
      <c r="D16" s="96">
        <v>6849</v>
      </c>
      <c r="E16" s="96"/>
      <c r="F16" s="104">
        <f t="shared" si="2"/>
        <v>6849</v>
      </c>
      <c r="G16" s="96"/>
      <c r="H16" s="104">
        <f t="shared" si="3"/>
        <v>6849</v>
      </c>
      <c r="I16" s="96"/>
      <c r="J16" s="104">
        <f t="shared" si="4"/>
        <v>6849</v>
      </c>
      <c r="K16" s="96"/>
      <c r="L16" s="104">
        <f t="shared" si="5"/>
        <v>6849</v>
      </c>
      <c r="M16" s="96">
        <f>23+197-893</f>
        <v>-673</v>
      </c>
      <c r="N16" s="104">
        <f t="shared" si="6"/>
        <v>6176</v>
      </c>
      <c r="O16" s="96"/>
      <c r="P16" s="104">
        <f t="shared" si="7"/>
        <v>6176</v>
      </c>
      <c r="Q16" s="96">
        <v>12032</v>
      </c>
      <c r="R16" s="712">
        <f t="shared" si="8"/>
        <v>1.9481865284974094</v>
      </c>
    </row>
    <row r="17" spans="1:18" ht="17.25" customHeight="1">
      <c r="A17" s="617">
        <v>10</v>
      </c>
      <c r="B17" s="618" t="s">
        <v>403</v>
      </c>
      <c r="C17" s="207" t="s">
        <v>192</v>
      </c>
      <c r="D17" s="96">
        <v>1000</v>
      </c>
      <c r="E17" s="96"/>
      <c r="F17" s="104">
        <f t="shared" si="2"/>
        <v>1000</v>
      </c>
      <c r="G17" s="96"/>
      <c r="H17" s="104">
        <f t="shared" si="3"/>
        <v>1000</v>
      </c>
      <c r="I17" s="96"/>
      <c r="J17" s="104">
        <f t="shared" si="4"/>
        <v>1000</v>
      </c>
      <c r="K17" s="96">
        <v>801</v>
      </c>
      <c r="L17" s="104">
        <f t="shared" si="5"/>
        <v>1801</v>
      </c>
      <c r="M17" s="96">
        <f>60+124</f>
        <v>184</v>
      </c>
      <c r="N17" s="104">
        <f t="shared" si="6"/>
        <v>1985</v>
      </c>
      <c r="O17" s="96"/>
      <c r="P17" s="104">
        <f t="shared" si="7"/>
        <v>1985</v>
      </c>
      <c r="Q17" s="96">
        <v>1984</v>
      </c>
      <c r="R17" s="712">
        <f t="shared" si="8"/>
        <v>0.9994962216624685</v>
      </c>
    </row>
    <row r="18" spans="1:18" ht="17.25" customHeight="1">
      <c r="A18" s="619">
        <v>11</v>
      </c>
      <c r="B18" s="620" t="s">
        <v>404</v>
      </c>
      <c r="C18" s="208" t="s">
        <v>405</v>
      </c>
      <c r="D18" s="218">
        <v>1237</v>
      </c>
      <c r="E18" s="218"/>
      <c r="F18" s="104">
        <f t="shared" si="2"/>
        <v>1237</v>
      </c>
      <c r="G18" s="218"/>
      <c r="H18" s="104">
        <f t="shared" si="3"/>
        <v>1237</v>
      </c>
      <c r="I18" s="218"/>
      <c r="J18" s="104">
        <f t="shared" si="4"/>
        <v>1237</v>
      </c>
      <c r="K18" s="218">
        <v>2694</v>
      </c>
      <c r="L18" s="104">
        <f t="shared" si="5"/>
        <v>3931</v>
      </c>
      <c r="M18" s="218">
        <v>101</v>
      </c>
      <c r="N18" s="104">
        <f t="shared" si="6"/>
        <v>4032</v>
      </c>
      <c r="O18" s="218"/>
      <c r="P18" s="104">
        <f t="shared" si="7"/>
        <v>4032</v>
      </c>
      <c r="Q18" s="218">
        <v>4100</v>
      </c>
      <c r="R18" s="712">
        <f t="shared" si="8"/>
        <v>1.0168650793650793</v>
      </c>
    </row>
    <row r="19" spans="1:18" ht="17.25" customHeight="1">
      <c r="A19" s="617">
        <v>18</v>
      </c>
      <c r="B19" s="621" t="s">
        <v>15</v>
      </c>
      <c r="C19" s="211" t="s">
        <v>191</v>
      </c>
      <c r="D19" s="99">
        <f aca="true" t="shared" si="9" ref="D19:J19">D20+D24+D25+D30+D31</f>
        <v>81524</v>
      </c>
      <c r="E19" s="99">
        <f t="shared" si="9"/>
        <v>-27674</v>
      </c>
      <c r="F19" s="99">
        <f t="shared" si="9"/>
        <v>53850</v>
      </c>
      <c r="G19" s="99">
        <f t="shared" si="9"/>
        <v>0</v>
      </c>
      <c r="H19" s="99">
        <f t="shared" si="9"/>
        <v>53850</v>
      </c>
      <c r="I19" s="99">
        <f t="shared" si="9"/>
        <v>0</v>
      </c>
      <c r="J19" s="99">
        <f t="shared" si="9"/>
        <v>53850</v>
      </c>
      <c r="K19" s="99">
        <f aca="true" t="shared" si="10" ref="K19:Q19">K20+K24+K25+K30+K31</f>
        <v>16662</v>
      </c>
      <c r="L19" s="99">
        <f t="shared" si="10"/>
        <v>70512</v>
      </c>
      <c r="M19" s="99">
        <f t="shared" si="10"/>
        <v>0</v>
      </c>
      <c r="N19" s="99">
        <f t="shared" si="10"/>
        <v>70512</v>
      </c>
      <c r="O19" s="99">
        <f t="shared" si="10"/>
        <v>0</v>
      </c>
      <c r="P19" s="99">
        <f t="shared" si="10"/>
        <v>70512</v>
      </c>
      <c r="Q19" s="99">
        <f t="shared" si="10"/>
        <v>70454</v>
      </c>
      <c r="R19" s="709">
        <f t="shared" si="8"/>
        <v>0.9991774449739051</v>
      </c>
    </row>
    <row r="20" spans="1:18" ht="17.25" customHeight="1">
      <c r="A20" s="615">
        <v>20</v>
      </c>
      <c r="B20" s="616" t="s">
        <v>16</v>
      </c>
      <c r="C20" s="212" t="s">
        <v>19</v>
      </c>
      <c r="D20" s="104">
        <f aca="true" t="shared" si="11" ref="D20:J20">D21+D22+D23</f>
        <v>73174</v>
      </c>
      <c r="E20" s="104">
        <f t="shared" si="11"/>
        <v>-27674</v>
      </c>
      <c r="F20" s="104">
        <f t="shared" si="11"/>
        <v>45500</v>
      </c>
      <c r="G20" s="104">
        <f t="shared" si="11"/>
        <v>0</v>
      </c>
      <c r="H20" s="104">
        <f t="shared" si="11"/>
        <v>45500</v>
      </c>
      <c r="I20" s="104">
        <f t="shared" si="11"/>
        <v>0</v>
      </c>
      <c r="J20" s="104">
        <f t="shared" si="11"/>
        <v>45500</v>
      </c>
      <c r="K20" s="104">
        <f aca="true" t="shared" si="12" ref="K20:Q20">K21+K22+K23</f>
        <v>15171</v>
      </c>
      <c r="L20" s="104">
        <f t="shared" si="12"/>
        <v>60671</v>
      </c>
      <c r="M20" s="104">
        <f t="shared" si="12"/>
        <v>0</v>
      </c>
      <c r="N20" s="104">
        <f t="shared" si="12"/>
        <v>60671</v>
      </c>
      <c r="O20" s="104">
        <f t="shared" si="12"/>
        <v>0</v>
      </c>
      <c r="P20" s="104">
        <f t="shared" si="12"/>
        <v>60671</v>
      </c>
      <c r="Q20" s="104">
        <f t="shared" si="12"/>
        <v>60488</v>
      </c>
      <c r="R20" s="712">
        <f t="shared" si="8"/>
        <v>0.9969837319312357</v>
      </c>
    </row>
    <row r="21" spans="1:18" ht="17.25" customHeight="1">
      <c r="A21" s="617">
        <v>22</v>
      </c>
      <c r="B21" s="618" t="s">
        <v>406</v>
      </c>
      <c r="C21" s="207" t="s">
        <v>20</v>
      </c>
      <c r="D21" s="96">
        <v>8000</v>
      </c>
      <c r="E21" s="96"/>
      <c r="F21" s="96">
        <f>D21+E21</f>
        <v>8000</v>
      </c>
      <c r="G21" s="96"/>
      <c r="H21" s="96">
        <f>F21+G21</f>
        <v>8000</v>
      </c>
      <c r="I21" s="96"/>
      <c r="J21" s="96">
        <f>H21+I21</f>
        <v>8000</v>
      </c>
      <c r="K21" s="96"/>
      <c r="L21" s="96">
        <f>J21+K21</f>
        <v>8000</v>
      </c>
      <c r="M21" s="96"/>
      <c r="N21" s="96">
        <f>L21+M21</f>
        <v>8000</v>
      </c>
      <c r="O21" s="96"/>
      <c r="P21" s="96">
        <f>N21+O21</f>
        <v>8000</v>
      </c>
      <c r="Q21" s="96">
        <v>7817</v>
      </c>
      <c r="R21" s="712">
        <f t="shared" si="8"/>
        <v>0.977125</v>
      </c>
    </row>
    <row r="22" spans="1:18" ht="17.25" customHeight="1">
      <c r="A22" s="617">
        <v>23</v>
      </c>
      <c r="B22" s="618" t="s">
        <v>407</v>
      </c>
      <c r="C22" s="207" t="s">
        <v>21</v>
      </c>
      <c r="D22" s="96">
        <v>62674</v>
      </c>
      <c r="E22" s="96">
        <v>-27674</v>
      </c>
      <c r="F22" s="96">
        <f>D22+E22</f>
        <v>35000</v>
      </c>
      <c r="G22" s="96"/>
      <c r="H22" s="96">
        <f>F22+G22</f>
        <v>35000</v>
      </c>
      <c r="I22" s="96"/>
      <c r="J22" s="96">
        <f>H22+I22</f>
        <v>35000</v>
      </c>
      <c r="K22" s="96">
        <v>14421</v>
      </c>
      <c r="L22" s="96">
        <f>J22+K22</f>
        <v>49421</v>
      </c>
      <c r="M22" s="96"/>
      <c r="N22" s="96">
        <f>L22+M22</f>
        <v>49421</v>
      </c>
      <c r="O22" s="96"/>
      <c r="P22" s="96">
        <f>N22+O22</f>
        <v>49421</v>
      </c>
      <c r="Q22" s="96">
        <v>49421</v>
      </c>
      <c r="R22" s="712">
        <f t="shared" si="8"/>
        <v>1</v>
      </c>
    </row>
    <row r="23" spans="1:18" ht="17.25" customHeight="1">
      <c r="A23" s="617">
        <v>24</v>
      </c>
      <c r="B23" s="618" t="s">
        <v>408</v>
      </c>
      <c r="C23" s="207" t="s">
        <v>22</v>
      </c>
      <c r="D23" s="96">
        <v>2500</v>
      </c>
      <c r="E23" s="96"/>
      <c r="F23" s="96">
        <f>D23+E23</f>
        <v>2500</v>
      </c>
      <c r="G23" s="96"/>
      <c r="H23" s="96">
        <f>F23+G23</f>
        <v>2500</v>
      </c>
      <c r="I23" s="96"/>
      <c r="J23" s="96">
        <f>H23+I23</f>
        <v>2500</v>
      </c>
      <c r="K23" s="96">
        <v>750</v>
      </c>
      <c r="L23" s="96">
        <f>J23+K23</f>
        <v>3250</v>
      </c>
      <c r="M23" s="96"/>
      <c r="N23" s="96">
        <f>L23+M23</f>
        <v>3250</v>
      </c>
      <c r="O23" s="96"/>
      <c r="P23" s="96">
        <f>N23+O23</f>
        <v>3250</v>
      </c>
      <c r="Q23" s="96">
        <v>3250</v>
      </c>
      <c r="R23" s="712">
        <f t="shared" si="8"/>
        <v>1</v>
      </c>
    </row>
    <row r="24" spans="1:18" ht="17.25" customHeight="1">
      <c r="A24" s="617">
        <v>25</v>
      </c>
      <c r="B24" s="618" t="s">
        <v>18</v>
      </c>
      <c r="C24" s="207" t="s">
        <v>17</v>
      </c>
      <c r="D24" s="96">
        <v>0</v>
      </c>
      <c r="E24" s="96">
        <v>0</v>
      </c>
      <c r="F24" s="96">
        <f>D24+E24</f>
        <v>0</v>
      </c>
      <c r="G24" s="96">
        <v>0</v>
      </c>
      <c r="H24" s="96">
        <f>F24+G24</f>
        <v>0</v>
      </c>
      <c r="I24" s="96">
        <v>0</v>
      </c>
      <c r="J24" s="96">
        <f>H24+I24</f>
        <v>0</v>
      </c>
      <c r="K24" s="96">
        <v>0</v>
      </c>
      <c r="L24" s="96">
        <f>J24+K24</f>
        <v>0</v>
      </c>
      <c r="M24" s="96">
        <v>0</v>
      </c>
      <c r="N24" s="96">
        <f>L24+M24</f>
        <v>0</v>
      </c>
      <c r="O24" s="96">
        <v>0</v>
      </c>
      <c r="P24" s="96">
        <f>N24+O24</f>
        <v>0</v>
      </c>
      <c r="Q24" s="96">
        <v>0</v>
      </c>
      <c r="R24" s="712">
        <v>0</v>
      </c>
    </row>
    <row r="25" spans="1:18" ht="17.25" customHeight="1">
      <c r="A25" s="617">
        <v>26</v>
      </c>
      <c r="B25" s="618" t="s">
        <v>23</v>
      </c>
      <c r="C25" s="207" t="s">
        <v>24</v>
      </c>
      <c r="D25" s="96">
        <f aca="true" t="shared" si="13" ref="D25:J25">D26+D27+D29</f>
        <v>7700</v>
      </c>
      <c r="E25" s="96">
        <f t="shared" si="13"/>
        <v>0</v>
      </c>
      <c r="F25" s="96">
        <f t="shared" si="13"/>
        <v>7700</v>
      </c>
      <c r="G25" s="96">
        <f t="shared" si="13"/>
        <v>0</v>
      </c>
      <c r="H25" s="96">
        <f t="shared" si="13"/>
        <v>7700</v>
      </c>
      <c r="I25" s="96">
        <f t="shared" si="13"/>
        <v>0</v>
      </c>
      <c r="J25" s="96">
        <f t="shared" si="13"/>
        <v>7700</v>
      </c>
      <c r="K25" s="96">
        <f aca="true" t="shared" si="14" ref="K25:Q25">K26+K27+K29</f>
        <v>1681</v>
      </c>
      <c r="L25" s="96">
        <f t="shared" si="14"/>
        <v>9381</v>
      </c>
      <c r="M25" s="96">
        <f t="shared" si="14"/>
        <v>0</v>
      </c>
      <c r="N25" s="96">
        <f t="shared" si="14"/>
        <v>9381</v>
      </c>
      <c r="O25" s="96">
        <f t="shared" si="14"/>
        <v>0</v>
      </c>
      <c r="P25" s="96">
        <f t="shared" si="14"/>
        <v>9381</v>
      </c>
      <c r="Q25" s="96">
        <f t="shared" si="14"/>
        <v>9417</v>
      </c>
      <c r="R25" s="712">
        <f t="shared" si="8"/>
        <v>1.003837543971858</v>
      </c>
    </row>
    <row r="26" spans="1:18" ht="17.25" customHeight="1">
      <c r="A26" s="617">
        <v>29</v>
      </c>
      <c r="B26" s="618" t="s">
        <v>25</v>
      </c>
      <c r="C26" s="207" t="s">
        <v>28</v>
      </c>
      <c r="D26" s="96">
        <v>4000</v>
      </c>
      <c r="E26" s="96"/>
      <c r="F26" s="96">
        <f aca="true" t="shared" si="15" ref="F26:F31">D26+E26</f>
        <v>4000</v>
      </c>
      <c r="G26" s="96"/>
      <c r="H26" s="96">
        <f aca="true" t="shared" si="16" ref="H26:H31">F26+G26</f>
        <v>4000</v>
      </c>
      <c r="I26" s="96"/>
      <c r="J26" s="96">
        <f aca="true" t="shared" si="17" ref="J26:J31">H26+I26</f>
        <v>4000</v>
      </c>
      <c r="K26" s="96"/>
      <c r="L26" s="96">
        <f aca="true" t="shared" si="18" ref="L26:L31">J26+K26</f>
        <v>4000</v>
      </c>
      <c r="M26" s="96"/>
      <c r="N26" s="96">
        <f aca="true" t="shared" si="19" ref="N26:N31">L26+M26</f>
        <v>4000</v>
      </c>
      <c r="O26" s="96"/>
      <c r="P26" s="96">
        <f aca="true" t="shared" si="20" ref="P26:P31">N26+O26</f>
        <v>4000</v>
      </c>
      <c r="Q26" s="96">
        <v>4096</v>
      </c>
      <c r="R26" s="712">
        <f t="shared" si="8"/>
        <v>1.024</v>
      </c>
    </row>
    <row r="27" spans="1:18" ht="17.25" customHeight="1">
      <c r="A27" s="617">
        <v>30</v>
      </c>
      <c r="B27" s="618" t="s">
        <v>26</v>
      </c>
      <c r="C27" s="207" t="s">
        <v>30</v>
      </c>
      <c r="D27" s="96">
        <v>100</v>
      </c>
      <c r="E27" s="96"/>
      <c r="F27" s="96">
        <f t="shared" si="15"/>
        <v>100</v>
      </c>
      <c r="G27" s="96"/>
      <c r="H27" s="96">
        <f t="shared" si="16"/>
        <v>100</v>
      </c>
      <c r="I27" s="96"/>
      <c r="J27" s="96">
        <f t="shared" si="17"/>
        <v>100</v>
      </c>
      <c r="K27" s="96">
        <v>918</v>
      </c>
      <c r="L27" s="96">
        <f t="shared" si="18"/>
        <v>1018</v>
      </c>
      <c r="M27" s="96"/>
      <c r="N27" s="96">
        <f t="shared" si="19"/>
        <v>1018</v>
      </c>
      <c r="O27" s="96"/>
      <c r="P27" s="96">
        <f t="shared" si="20"/>
        <v>1018</v>
      </c>
      <c r="Q27" s="96">
        <v>1018</v>
      </c>
      <c r="R27" s="712">
        <f t="shared" si="8"/>
        <v>1</v>
      </c>
    </row>
    <row r="28" spans="1:18" ht="17.25" customHeight="1" hidden="1">
      <c r="A28" s="617">
        <v>31</v>
      </c>
      <c r="B28" s="618" t="s">
        <v>29</v>
      </c>
      <c r="C28" s="207" t="s">
        <v>31</v>
      </c>
      <c r="D28" s="96"/>
      <c r="E28" s="96"/>
      <c r="F28" s="96">
        <f t="shared" si="15"/>
        <v>0</v>
      </c>
      <c r="G28" s="96"/>
      <c r="H28" s="96">
        <f t="shared" si="16"/>
        <v>0</v>
      </c>
      <c r="I28" s="96"/>
      <c r="J28" s="96">
        <f t="shared" si="17"/>
        <v>0</v>
      </c>
      <c r="K28" s="96"/>
      <c r="L28" s="96">
        <f t="shared" si="18"/>
        <v>0</v>
      </c>
      <c r="M28" s="96"/>
      <c r="N28" s="96">
        <f t="shared" si="19"/>
        <v>0</v>
      </c>
      <c r="O28" s="96"/>
      <c r="P28" s="96">
        <f t="shared" si="20"/>
        <v>0</v>
      </c>
      <c r="Q28" s="96"/>
      <c r="R28" s="712" t="e">
        <f t="shared" si="8"/>
        <v>#DIV/0!</v>
      </c>
    </row>
    <row r="29" spans="1:18" ht="17.25" customHeight="1">
      <c r="A29" s="617">
        <v>31</v>
      </c>
      <c r="B29" s="618" t="s">
        <v>27</v>
      </c>
      <c r="C29" s="207" t="s">
        <v>135</v>
      </c>
      <c r="D29" s="96">
        <v>3600</v>
      </c>
      <c r="E29" s="96"/>
      <c r="F29" s="96">
        <f t="shared" si="15"/>
        <v>3600</v>
      </c>
      <c r="G29" s="96"/>
      <c r="H29" s="96">
        <f t="shared" si="16"/>
        <v>3600</v>
      </c>
      <c r="I29" s="96"/>
      <c r="J29" s="96">
        <f t="shared" si="17"/>
        <v>3600</v>
      </c>
      <c r="K29" s="96">
        <v>763</v>
      </c>
      <c r="L29" s="96">
        <f t="shared" si="18"/>
        <v>4363</v>
      </c>
      <c r="M29" s="96"/>
      <c r="N29" s="96">
        <f t="shared" si="19"/>
        <v>4363</v>
      </c>
      <c r="O29" s="96"/>
      <c r="P29" s="96">
        <f t="shared" si="20"/>
        <v>4363</v>
      </c>
      <c r="Q29" s="96">
        <v>4303</v>
      </c>
      <c r="R29" s="712">
        <f t="shared" si="8"/>
        <v>0.9862479944991978</v>
      </c>
    </row>
    <row r="30" spans="1:18" ht="17.25" customHeight="1">
      <c r="A30" s="617">
        <v>32</v>
      </c>
      <c r="B30" s="618" t="s">
        <v>32</v>
      </c>
      <c r="C30" s="207" t="s">
        <v>409</v>
      </c>
      <c r="D30" s="96">
        <v>550</v>
      </c>
      <c r="E30" s="96"/>
      <c r="F30" s="96">
        <f t="shared" si="15"/>
        <v>550</v>
      </c>
      <c r="G30" s="96"/>
      <c r="H30" s="96">
        <f t="shared" si="16"/>
        <v>550</v>
      </c>
      <c r="I30" s="96"/>
      <c r="J30" s="96">
        <f t="shared" si="17"/>
        <v>550</v>
      </c>
      <c r="K30" s="96">
        <v>-190</v>
      </c>
      <c r="L30" s="96">
        <f t="shared" si="18"/>
        <v>360</v>
      </c>
      <c r="M30" s="96"/>
      <c r="N30" s="96">
        <f t="shared" si="19"/>
        <v>360</v>
      </c>
      <c r="O30" s="96"/>
      <c r="P30" s="96">
        <f t="shared" si="20"/>
        <v>360</v>
      </c>
      <c r="Q30" s="96">
        <v>431</v>
      </c>
      <c r="R30" s="712">
        <f t="shared" si="8"/>
        <v>1.1972222222222222</v>
      </c>
    </row>
    <row r="31" spans="1:18" ht="17.25" customHeight="1">
      <c r="A31" s="617">
        <v>33</v>
      </c>
      <c r="B31" s="618" t="s">
        <v>410</v>
      </c>
      <c r="C31" s="207" t="s">
        <v>501</v>
      </c>
      <c r="D31" s="96">
        <v>100</v>
      </c>
      <c r="E31" s="96"/>
      <c r="F31" s="96">
        <f t="shared" si="15"/>
        <v>100</v>
      </c>
      <c r="G31" s="96"/>
      <c r="H31" s="96">
        <f t="shared" si="16"/>
        <v>100</v>
      </c>
      <c r="I31" s="96"/>
      <c r="J31" s="96">
        <f t="shared" si="17"/>
        <v>100</v>
      </c>
      <c r="K31" s="96"/>
      <c r="L31" s="96">
        <f t="shared" si="18"/>
        <v>100</v>
      </c>
      <c r="M31" s="96"/>
      <c r="N31" s="96">
        <f t="shared" si="19"/>
        <v>100</v>
      </c>
      <c r="O31" s="96"/>
      <c r="P31" s="96">
        <f t="shared" si="20"/>
        <v>100</v>
      </c>
      <c r="Q31" s="96">
        <v>118</v>
      </c>
      <c r="R31" s="712">
        <f t="shared" si="8"/>
        <v>1.18</v>
      </c>
    </row>
    <row r="32" spans="1:18" s="94" customFormat="1" ht="17.25" customHeight="1">
      <c r="A32" s="622">
        <v>35</v>
      </c>
      <c r="B32" s="621" t="s">
        <v>38</v>
      </c>
      <c r="C32" s="623" t="s">
        <v>503</v>
      </c>
      <c r="D32" s="99">
        <f aca="true" t="shared" si="21" ref="D32:J32">D33+D38+D42+D43+D44+D45+D46</f>
        <v>104078</v>
      </c>
      <c r="E32" s="99">
        <f t="shared" si="21"/>
        <v>32128</v>
      </c>
      <c r="F32" s="99">
        <f t="shared" si="21"/>
        <v>136206</v>
      </c>
      <c r="G32" s="99">
        <f t="shared" si="21"/>
        <v>3934</v>
      </c>
      <c r="H32" s="99">
        <f t="shared" si="21"/>
        <v>140140</v>
      </c>
      <c r="I32" s="99">
        <f t="shared" si="21"/>
        <v>1029</v>
      </c>
      <c r="J32" s="99">
        <f t="shared" si="21"/>
        <v>141169</v>
      </c>
      <c r="K32" s="99">
        <f aca="true" t="shared" si="22" ref="K32:Q32">K33+K38+K42+K43+K44+K45+K46</f>
        <v>20978</v>
      </c>
      <c r="L32" s="99">
        <f t="shared" si="22"/>
        <v>162147</v>
      </c>
      <c r="M32" s="99">
        <f t="shared" si="22"/>
        <v>11515</v>
      </c>
      <c r="N32" s="99">
        <f t="shared" si="22"/>
        <v>173662</v>
      </c>
      <c r="O32" s="99">
        <f t="shared" si="22"/>
        <v>0</v>
      </c>
      <c r="P32" s="99">
        <f t="shared" si="22"/>
        <v>173662</v>
      </c>
      <c r="Q32" s="99">
        <f t="shared" si="22"/>
        <v>174320</v>
      </c>
      <c r="R32" s="709">
        <f t="shared" si="8"/>
        <v>1.0037889693772961</v>
      </c>
    </row>
    <row r="33" spans="1:20" ht="30" customHeight="1">
      <c r="A33" s="615">
        <v>36</v>
      </c>
      <c r="B33" s="616" t="s">
        <v>183</v>
      </c>
      <c r="C33" s="624" t="s">
        <v>504</v>
      </c>
      <c r="D33" s="96">
        <f aca="true" t="shared" si="23" ref="D33:J33">D34+D35+D36+D37</f>
        <v>84112</v>
      </c>
      <c r="E33" s="96">
        <f t="shared" si="23"/>
        <v>28956</v>
      </c>
      <c r="F33" s="96">
        <f t="shared" si="23"/>
        <v>113068</v>
      </c>
      <c r="G33" s="96">
        <f t="shared" si="23"/>
        <v>0</v>
      </c>
      <c r="H33" s="96">
        <f t="shared" si="23"/>
        <v>113068</v>
      </c>
      <c r="I33" s="96">
        <f t="shared" si="23"/>
        <v>-2696</v>
      </c>
      <c r="J33" s="96">
        <f t="shared" si="23"/>
        <v>110372</v>
      </c>
      <c r="K33" s="96">
        <f aca="true" t="shared" si="24" ref="K33:Q33">K34+K35+K36+K37</f>
        <v>564</v>
      </c>
      <c r="L33" s="96">
        <f t="shared" si="24"/>
        <v>110936</v>
      </c>
      <c r="M33" s="96">
        <f t="shared" si="24"/>
        <v>206</v>
      </c>
      <c r="N33" s="96">
        <f t="shared" si="24"/>
        <v>111142</v>
      </c>
      <c r="O33" s="96">
        <f t="shared" si="24"/>
        <v>0</v>
      </c>
      <c r="P33" s="96">
        <f t="shared" si="24"/>
        <v>111142</v>
      </c>
      <c r="Q33" s="96">
        <f t="shared" si="24"/>
        <v>111142</v>
      </c>
      <c r="R33" s="712">
        <f t="shared" si="8"/>
        <v>1</v>
      </c>
      <c r="T33" s="627"/>
    </row>
    <row r="34" spans="1:18" ht="17.25" customHeight="1">
      <c r="A34" s="617">
        <v>37</v>
      </c>
      <c r="B34" s="618" t="s">
        <v>505</v>
      </c>
      <c r="C34" s="208" t="s">
        <v>506</v>
      </c>
      <c r="D34" s="96">
        <v>38544</v>
      </c>
      <c r="E34" s="96">
        <v>1282</v>
      </c>
      <c r="F34" s="96">
        <f>D34+E34</f>
        <v>39826</v>
      </c>
      <c r="G34" s="96"/>
      <c r="H34" s="96">
        <f>F34+G34</f>
        <v>39826</v>
      </c>
      <c r="I34" s="96"/>
      <c r="J34" s="96">
        <f>H34+I34</f>
        <v>39826</v>
      </c>
      <c r="K34" s="96"/>
      <c r="L34" s="96">
        <f>J34+K34</f>
        <v>39826</v>
      </c>
      <c r="M34" s="96"/>
      <c r="N34" s="96">
        <f>L34+M34</f>
        <v>39826</v>
      </c>
      <c r="O34" s="96"/>
      <c r="P34" s="96">
        <f>N34+O34</f>
        <v>39826</v>
      </c>
      <c r="Q34" s="96">
        <v>39826</v>
      </c>
      <c r="R34" s="712">
        <f t="shared" si="8"/>
        <v>1</v>
      </c>
    </row>
    <row r="35" spans="1:18" ht="29.25" customHeight="1">
      <c r="A35" s="615">
        <v>38</v>
      </c>
      <c r="B35" s="618" t="s">
        <v>507</v>
      </c>
      <c r="C35" s="541" t="s">
        <v>508</v>
      </c>
      <c r="D35" s="96">
        <v>9690</v>
      </c>
      <c r="E35" s="96">
        <v>27674</v>
      </c>
      <c r="F35" s="96">
        <f>D35+E35</f>
        <v>37364</v>
      </c>
      <c r="G35" s="96"/>
      <c r="H35" s="96">
        <f>F35+G35</f>
        <v>37364</v>
      </c>
      <c r="I35" s="96">
        <v>-2696</v>
      </c>
      <c r="J35" s="96">
        <f>H35+I35</f>
        <v>34668</v>
      </c>
      <c r="K35" s="96">
        <v>-2186</v>
      </c>
      <c r="L35" s="96">
        <f>J35+K35</f>
        <v>32482</v>
      </c>
      <c r="M35" s="96"/>
      <c r="N35" s="96">
        <f>L35+M35</f>
        <v>32482</v>
      </c>
      <c r="O35" s="96"/>
      <c r="P35" s="96">
        <f>N35+O35</f>
        <v>32482</v>
      </c>
      <c r="Q35" s="96">
        <v>32482</v>
      </c>
      <c r="R35" s="712">
        <f t="shared" si="8"/>
        <v>1</v>
      </c>
    </row>
    <row r="36" spans="1:21" ht="29.25" customHeight="1">
      <c r="A36" s="625"/>
      <c r="B36" s="620" t="s">
        <v>509</v>
      </c>
      <c r="C36" s="626" t="s">
        <v>510</v>
      </c>
      <c r="D36" s="96">
        <v>33170</v>
      </c>
      <c r="E36" s="96"/>
      <c r="F36" s="96">
        <f>D36+E36</f>
        <v>33170</v>
      </c>
      <c r="G36" s="96"/>
      <c r="H36" s="96">
        <f>F36+G36</f>
        <v>33170</v>
      </c>
      <c r="I36" s="96"/>
      <c r="J36" s="96">
        <f>H36+I36</f>
        <v>33170</v>
      </c>
      <c r="K36" s="96">
        <v>2750</v>
      </c>
      <c r="L36" s="96">
        <f>J36+K36</f>
        <v>35920</v>
      </c>
      <c r="M36" s="96">
        <v>206</v>
      </c>
      <c r="N36" s="96">
        <f>L36+M36</f>
        <v>36126</v>
      </c>
      <c r="O36" s="96"/>
      <c r="P36" s="96">
        <f>N36+O36</f>
        <v>36126</v>
      </c>
      <c r="Q36" s="96">
        <v>36126</v>
      </c>
      <c r="R36" s="712">
        <f t="shared" si="8"/>
        <v>1</v>
      </c>
      <c r="U36" s="627"/>
    </row>
    <row r="37" spans="1:18" ht="29.25" customHeight="1">
      <c r="A37" s="625"/>
      <c r="B37" s="620" t="s">
        <v>511</v>
      </c>
      <c r="C37" s="626" t="s">
        <v>512</v>
      </c>
      <c r="D37" s="96">
        <v>2708</v>
      </c>
      <c r="E37" s="96"/>
      <c r="F37" s="96">
        <f>D37+E37</f>
        <v>2708</v>
      </c>
      <c r="G37" s="96"/>
      <c r="H37" s="96">
        <f>F37+G37</f>
        <v>2708</v>
      </c>
      <c r="I37" s="96"/>
      <c r="J37" s="96">
        <f>H37+I37</f>
        <v>2708</v>
      </c>
      <c r="K37" s="96"/>
      <c r="L37" s="96">
        <f>J37+K37</f>
        <v>2708</v>
      </c>
      <c r="M37" s="96"/>
      <c r="N37" s="96">
        <f>L37+M37</f>
        <v>2708</v>
      </c>
      <c r="O37" s="96"/>
      <c r="P37" s="96">
        <f>N37+O37</f>
        <v>2708</v>
      </c>
      <c r="Q37" s="96">
        <v>2708</v>
      </c>
      <c r="R37" s="712">
        <f t="shared" si="8"/>
        <v>1</v>
      </c>
    </row>
    <row r="38" spans="1:18" ht="17.25" customHeight="1">
      <c r="A38" s="619">
        <v>39</v>
      </c>
      <c r="B38" s="620" t="s">
        <v>420</v>
      </c>
      <c r="C38" s="208" t="s">
        <v>513</v>
      </c>
      <c r="D38" s="96">
        <f>D39+D40</f>
        <v>5058</v>
      </c>
      <c r="E38" s="96">
        <f>E39+E40</f>
        <v>1035</v>
      </c>
      <c r="F38" s="96">
        <f aca="true" t="shared" si="25" ref="F38:L38">F39+F40+F41</f>
        <v>6093</v>
      </c>
      <c r="G38" s="96">
        <f t="shared" si="25"/>
        <v>3935</v>
      </c>
      <c r="H38" s="96">
        <f t="shared" si="25"/>
        <v>10028</v>
      </c>
      <c r="I38" s="96">
        <f t="shared" si="25"/>
        <v>3725</v>
      </c>
      <c r="J38" s="96">
        <f t="shared" si="25"/>
        <v>13753</v>
      </c>
      <c r="K38" s="96">
        <f t="shared" si="25"/>
        <v>2449</v>
      </c>
      <c r="L38" s="96">
        <f t="shared" si="25"/>
        <v>16202</v>
      </c>
      <c r="M38" s="96">
        <f>M39+M40+M41</f>
        <v>-2006</v>
      </c>
      <c r="N38" s="96">
        <f>N39+N40+N41</f>
        <v>14196</v>
      </c>
      <c r="O38" s="96">
        <f>O39+O40+O41</f>
        <v>2006</v>
      </c>
      <c r="P38" s="96">
        <f>P39+P40+P41</f>
        <v>16202</v>
      </c>
      <c r="Q38" s="96">
        <f>Q39+Q40+Q41</f>
        <v>16202</v>
      </c>
      <c r="R38" s="712">
        <f t="shared" si="8"/>
        <v>1</v>
      </c>
    </row>
    <row r="39" spans="1:18" ht="29.25" customHeight="1">
      <c r="A39" s="619">
        <v>40</v>
      </c>
      <c r="B39" s="620" t="s">
        <v>514</v>
      </c>
      <c r="C39" s="626" t="s">
        <v>515</v>
      </c>
      <c r="D39" s="96">
        <v>5058</v>
      </c>
      <c r="E39" s="96">
        <v>1035</v>
      </c>
      <c r="F39" s="96">
        <f aca="true" t="shared" si="26" ref="F39:F46">D39+E39</f>
        <v>6093</v>
      </c>
      <c r="G39" s="96">
        <f>-1035+368</f>
        <v>-667</v>
      </c>
      <c r="H39" s="96">
        <f aca="true" t="shared" si="27" ref="H39:H46">F39+G39</f>
        <v>5426</v>
      </c>
      <c r="I39" s="96"/>
      <c r="J39" s="96">
        <f aca="true" t="shared" si="28" ref="J39:J46">H39+I39</f>
        <v>5426</v>
      </c>
      <c r="K39" s="96"/>
      <c r="L39" s="96">
        <f aca="true" t="shared" si="29" ref="L39:L46">J39+K39</f>
        <v>5426</v>
      </c>
      <c r="M39" s="96">
        <v>232</v>
      </c>
      <c r="N39" s="96">
        <f aca="true" t="shared" si="30" ref="N39:N46">L39+M39</f>
        <v>5658</v>
      </c>
      <c r="O39" s="96"/>
      <c r="P39" s="96">
        <f aca="true" t="shared" si="31" ref="P39:P46">N39+O39</f>
        <v>5658</v>
      </c>
      <c r="Q39" s="96">
        <v>5658</v>
      </c>
      <c r="R39" s="712">
        <f t="shared" si="8"/>
        <v>1</v>
      </c>
    </row>
    <row r="40" spans="1:18" ht="17.25" customHeight="1">
      <c r="A40" s="617">
        <v>41</v>
      </c>
      <c r="B40" s="618" t="s">
        <v>516</v>
      </c>
      <c r="C40" s="2" t="s">
        <v>517</v>
      </c>
      <c r="D40" s="96"/>
      <c r="E40" s="96"/>
      <c r="F40" s="96">
        <f t="shared" si="26"/>
        <v>0</v>
      </c>
      <c r="G40" s="96">
        <v>3218</v>
      </c>
      <c r="H40" s="96">
        <f t="shared" si="27"/>
        <v>3218</v>
      </c>
      <c r="I40" s="96">
        <v>1934</v>
      </c>
      <c r="J40" s="96">
        <f t="shared" si="28"/>
        <v>5152</v>
      </c>
      <c r="K40" s="96">
        <v>822</v>
      </c>
      <c r="L40" s="96">
        <f t="shared" si="29"/>
        <v>5974</v>
      </c>
      <c r="M40" s="96">
        <v>1</v>
      </c>
      <c r="N40" s="96">
        <f t="shared" si="30"/>
        <v>5975</v>
      </c>
      <c r="O40" s="96"/>
      <c r="P40" s="96">
        <f t="shared" si="31"/>
        <v>5975</v>
      </c>
      <c r="Q40" s="96">
        <v>5975</v>
      </c>
      <c r="R40" s="712">
        <f t="shared" si="8"/>
        <v>1</v>
      </c>
    </row>
    <row r="41" spans="1:18" ht="17.25" customHeight="1">
      <c r="A41" s="615"/>
      <c r="B41" s="616" t="s">
        <v>518</v>
      </c>
      <c r="C41" s="212" t="s">
        <v>519</v>
      </c>
      <c r="D41" s="96"/>
      <c r="E41" s="96"/>
      <c r="F41" s="96">
        <f t="shared" si="26"/>
        <v>0</v>
      </c>
      <c r="G41" s="96">
        <f>1035+349</f>
        <v>1384</v>
      </c>
      <c r="H41" s="96">
        <f t="shared" si="27"/>
        <v>1384</v>
      </c>
      <c r="I41" s="96">
        <v>1791</v>
      </c>
      <c r="J41" s="96">
        <f t="shared" si="28"/>
        <v>3175</v>
      </c>
      <c r="K41" s="96">
        <f>664+963</f>
        <v>1627</v>
      </c>
      <c r="L41" s="96">
        <f t="shared" si="29"/>
        <v>4802</v>
      </c>
      <c r="M41" s="96">
        <v>-2239</v>
      </c>
      <c r="N41" s="96">
        <f t="shared" si="30"/>
        <v>2563</v>
      </c>
      <c r="O41" s="96">
        <v>2006</v>
      </c>
      <c r="P41" s="96">
        <f t="shared" si="31"/>
        <v>4569</v>
      </c>
      <c r="Q41" s="96">
        <v>4569</v>
      </c>
      <c r="R41" s="712">
        <f t="shared" si="8"/>
        <v>1</v>
      </c>
    </row>
    <row r="42" spans="1:18" ht="17.25" customHeight="1">
      <c r="A42" s="615">
        <v>42</v>
      </c>
      <c r="B42" s="616" t="s">
        <v>421</v>
      </c>
      <c r="C42" s="212" t="s">
        <v>520</v>
      </c>
      <c r="D42" s="96"/>
      <c r="E42" s="96"/>
      <c r="F42" s="96">
        <f t="shared" si="26"/>
        <v>0</v>
      </c>
      <c r="G42" s="96"/>
      <c r="H42" s="96">
        <f t="shared" si="27"/>
        <v>0</v>
      </c>
      <c r="I42" s="96"/>
      <c r="J42" s="96">
        <f t="shared" si="28"/>
        <v>0</v>
      </c>
      <c r="K42" s="96"/>
      <c r="L42" s="96">
        <f t="shared" si="29"/>
        <v>0</v>
      </c>
      <c r="M42" s="96"/>
      <c r="N42" s="96">
        <f t="shared" si="30"/>
        <v>0</v>
      </c>
      <c r="O42" s="96"/>
      <c r="P42" s="96">
        <f t="shared" si="31"/>
        <v>0</v>
      </c>
      <c r="Q42" s="96"/>
      <c r="R42" s="712">
        <v>0</v>
      </c>
    </row>
    <row r="43" spans="1:18" ht="17.25" customHeight="1">
      <c r="A43" s="617">
        <v>43</v>
      </c>
      <c r="B43" s="618" t="s">
        <v>422</v>
      </c>
      <c r="C43" s="207" t="s">
        <v>521</v>
      </c>
      <c r="D43" s="96">
        <v>14908</v>
      </c>
      <c r="E43" s="96">
        <v>2137</v>
      </c>
      <c r="F43" s="96">
        <f t="shared" si="26"/>
        <v>17045</v>
      </c>
      <c r="G43" s="96">
        <v>-1</v>
      </c>
      <c r="H43" s="96">
        <f t="shared" si="27"/>
        <v>17044</v>
      </c>
      <c r="I43" s="96"/>
      <c r="J43" s="96">
        <f t="shared" si="28"/>
        <v>17044</v>
      </c>
      <c r="K43" s="96">
        <v>17965</v>
      </c>
      <c r="L43" s="96">
        <f t="shared" si="29"/>
        <v>35009</v>
      </c>
      <c r="M43" s="96">
        <v>13315</v>
      </c>
      <c r="N43" s="96">
        <f t="shared" si="30"/>
        <v>48324</v>
      </c>
      <c r="O43" s="96">
        <v>-2006</v>
      </c>
      <c r="P43" s="96">
        <f t="shared" si="31"/>
        <v>46318</v>
      </c>
      <c r="Q43" s="96">
        <v>46318</v>
      </c>
      <c r="R43" s="712">
        <f t="shared" si="8"/>
        <v>1</v>
      </c>
    </row>
    <row r="44" spans="1:18" ht="17.25" customHeight="1">
      <c r="A44" s="615">
        <v>44</v>
      </c>
      <c r="B44" s="618" t="s">
        <v>424</v>
      </c>
      <c r="C44" s="207" t="s">
        <v>418</v>
      </c>
      <c r="D44" s="96"/>
      <c r="E44" s="96"/>
      <c r="F44" s="96">
        <f t="shared" si="26"/>
        <v>0</v>
      </c>
      <c r="G44" s="96"/>
      <c r="H44" s="96">
        <f t="shared" si="27"/>
        <v>0</v>
      </c>
      <c r="I44" s="96"/>
      <c r="J44" s="96">
        <f t="shared" si="28"/>
        <v>0</v>
      </c>
      <c r="K44" s="96"/>
      <c r="L44" s="96">
        <f t="shared" si="29"/>
        <v>0</v>
      </c>
      <c r="M44" s="96"/>
      <c r="N44" s="96">
        <f t="shared" si="30"/>
        <v>0</v>
      </c>
      <c r="O44" s="96"/>
      <c r="P44" s="96">
        <f t="shared" si="31"/>
        <v>0</v>
      </c>
      <c r="Q44" s="96"/>
      <c r="R44" s="712">
        <v>0</v>
      </c>
    </row>
    <row r="45" spans="1:18" ht="17.25" customHeight="1">
      <c r="A45" s="617">
        <v>45</v>
      </c>
      <c r="B45" s="618" t="s">
        <v>522</v>
      </c>
      <c r="C45" s="207" t="s">
        <v>184</v>
      </c>
      <c r="D45" s="96"/>
      <c r="E45" s="96"/>
      <c r="F45" s="96">
        <f t="shared" si="26"/>
        <v>0</v>
      </c>
      <c r="G45" s="96"/>
      <c r="H45" s="96">
        <f t="shared" si="27"/>
        <v>0</v>
      </c>
      <c r="I45" s="96"/>
      <c r="J45" s="96">
        <f t="shared" si="28"/>
        <v>0</v>
      </c>
      <c r="K45" s="96"/>
      <c r="L45" s="96">
        <f t="shared" si="29"/>
        <v>0</v>
      </c>
      <c r="M45" s="96"/>
      <c r="N45" s="96">
        <f t="shared" si="30"/>
        <v>0</v>
      </c>
      <c r="O45" s="96"/>
      <c r="P45" s="96">
        <f t="shared" si="31"/>
        <v>0</v>
      </c>
      <c r="Q45" s="96">
        <v>658</v>
      </c>
      <c r="R45" s="712">
        <v>0</v>
      </c>
    </row>
    <row r="46" spans="1:18" s="164" customFormat="1" ht="17.25" customHeight="1">
      <c r="A46" s="615">
        <v>46</v>
      </c>
      <c r="B46" s="618" t="s">
        <v>523</v>
      </c>
      <c r="C46" s="207" t="s">
        <v>524</v>
      </c>
      <c r="D46" s="96"/>
      <c r="E46" s="96"/>
      <c r="F46" s="96">
        <f t="shared" si="26"/>
        <v>0</v>
      </c>
      <c r="G46" s="96"/>
      <c r="H46" s="96">
        <f t="shared" si="27"/>
        <v>0</v>
      </c>
      <c r="I46" s="96"/>
      <c r="J46" s="96">
        <f t="shared" si="28"/>
        <v>0</v>
      </c>
      <c r="K46" s="96"/>
      <c r="L46" s="96">
        <f t="shared" si="29"/>
        <v>0</v>
      </c>
      <c r="M46" s="96"/>
      <c r="N46" s="96">
        <f t="shared" si="30"/>
        <v>0</v>
      </c>
      <c r="O46" s="96"/>
      <c r="P46" s="96">
        <f t="shared" si="31"/>
        <v>0</v>
      </c>
      <c r="Q46" s="96"/>
      <c r="R46" s="712">
        <v>0</v>
      </c>
    </row>
    <row r="47" spans="1:18" s="85" customFormat="1" ht="17.25" customHeight="1">
      <c r="A47" s="622">
        <v>47</v>
      </c>
      <c r="B47" s="628" t="s">
        <v>39</v>
      </c>
      <c r="C47" s="216" t="s">
        <v>525</v>
      </c>
      <c r="D47" s="99">
        <f aca="true" t="shared" si="32" ref="D47:J47">D48+D49</f>
        <v>0</v>
      </c>
      <c r="E47" s="99">
        <f t="shared" si="32"/>
        <v>0</v>
      </c>
      <c r="F47" s="99">
        <f t="shared" si="32"/>
        <v>0</v>
      </c>
      <c r="G47" s="99">
        <f t="shared" si="32"/>
        <v>0</v>
      </c>
      <c r="H47" s="99">
        <f t="shared" si="32"/>
        <v>0</v>
      </c>
      <c r="I47" s="99">
        <f t="shared" si="32"/>
        <v>0</v>
      </c>
      <c r="J47" s="99">
        <f t="shared" si="32"/>
        <v>0</v>
      </c>
      <c r="K47" s="99">
        <f aca="true" t="shared" si="33" ref="K47:Q47">K48+K49</f>
        <v>145</v>
      </c>
      <c r="L47" s="99">
        <f t="shared" si="33"/>
        <v>145</v>
      </c>
      <c r="M47" s="99">
        <f t="shared" si="33"/>
        <v>0</v>
      </c>
      <c r="N47" s="99">
        <f t="shared" si="33"/>
        <v>145</v>
      </c>
      <c r="O47" s="99">
        <f t="shared" si="33"/>
        <v>0</v>
      </c>
      <c r="P47" s="99">
        <f t="shared" si="33"/>
        <v>145</v>
      </c>
      <c r="Q47" s="99">
        <f t="shared" si="33"/>
        <v>145</v>
      </c>
      <c r="R47" s="709">
        <f t="shared" si="8"/>
        <v>1</v>
      </c>
    </row>
    <row r="48" spans="1:18" s="164" customFormat="1" ht="17.25" customHeight="1">
      <c r="A48" s="625">
        <v>48</v>
      </c>
      <c r="B48" s="620" t="s">
        <v>181</v>
      </c>
      <c r="C48" s="215" t="s">
        <v>526</v>
      </c>
      <c r="D48" s="96"/>
      <c r="E48" s="96"/>
      <c r="F48" s="96">
        <f>D48+E48</f>
        <v>0</v>
      </c>
      <c r="G48" s="96"/>
      <c r="H48" s="96">
        <f>F48+G48</f>
        <v>0</v>
      </c>
      <c r="I48" s="96"/>
      <c r="J48" s="96">
        <f>H48+I48</f>
        <v>0</v>
      </c>
      <c r="K48" s="96">
        <v>145</v>
      </c>
      <c r="L48" s="96">
        <f>J48+K48</f>
        <v>145</v>
      </c>
      <c r="M48" s="96"/>
      <c r="N48" s="96">
        <f>L48+M48</f>
        <v>145</v>
      </c>
      <c r="O48" s="96"/>
      <c r="P48" s="96">
        <f>N48+O48</f>
        <v>145</v>
      </c>
      <c r="Q48" s="96">
        <v>145</v>
      </c>
      <c r="R48" s="712">
        <f t="shared" si="8"/>
        <v>1</v>
      </c>
    </row>
    <row r="49" spans="1:18" ht="17.25" customHeight="1">
      <c r="A49" s="617">
        <v>49</v>
      </c>
      <c r="B49" s="618" t="s">
        <v>182</v>
      </c>
      <c r="C49" s="214" t="s">
        <v>527</v>
      </c>
      <c r="D49" s="96"/>
      <c r="E49" s="96"/>
      <c r="F49" s="96">
        <f>D49+E49</f>
        <v>0</v>
      </c>
      <c r="G49" s="96"/>
      <c r="H49" s="96">
        <f>F49+G49</f>
        <v>0</v>
      </c>
      <c r="I49" s="96"/>
      <c r="J49" s="96">
        <f>H49+I49</f>
        <v>0</v>
      </c>
      <c r="K49" s="96"/>
      <c r="L49" s="96">
        <f>J49+K49</f>
        <v>0</v>
      </c>
      <c r="M49" s="96"/>
      <c r="N49" s="96">
        <f>L49+M49</f>
        <v>0</v>
      </c>
      <c r="O49" s="96"/>
      <c r="P49" s="96">
        <f>N49+O49</f>
        <v>0</v>
      </c>
      <c r="Q49" s="96"/>
      <c r="R49" s="712">
        <v>0</v>
      </c>
    </row>
    <row r="50" spans="1:18" s="94" customFormat="1" ht="17.25" customHeight="1" thickBot="1">
      <c r="A50" s="629">
        <v>52</v>
      </c>
      <c r="B50" s="630"/>
      <c r="C50" s="631" t="s">
        <v>528</v>
      </c>
      <c r="D50" s="219">
        <f aca="true" t="shared" si="34" ref="D50:J50">D47+D32+D19+D10</f>
        <v>223620</v>
      </c>
      <c r="E50" s="219">
        <f t="shared" si="34"/>
        <v>4454</v>
      </c>
      <c r="F50" s="219">
        <f t="shared" si="34"/>
        <v>228074</v>
      </c>
      <c r="G50" s="219">
        <f t="shared" si="34"/>
        <v>3934</v>
      </c>
      <c r="H50" s="219">
        <f t="shared" si="34"/>
        <v>232008</v>
      </c>
      <c r="I50" s="219">
        <f t="shared" si="34"/>
        <v>1029</v>
      </c>
      <c r="J50" s="219">
        <f t="shared" si="34"/>
        <v>233037</v>
      </c>
      <c r="K50" s="219">
        <f aca="true" t="shared" si="35" ref="K50:Q50">K47+K32+K19+K10</f>
        <v>34057</v>
      </c>
      <c r="L50" s="219">
        <f t="shared" si="35"/>
        <v>267094</v>
      </c>
      <c r="M50" s="219">
        <f t="shared" si="35"/>
        <v>13845</v>
      </c>
      <c r="N50" s="219">
        <f t="shared" si="35"/>
        <v>280939</v>
      </c>
      <c r="O50" s="219">
        <f t="shared" si="35"/>
        <v>0</v>
      </c>
      <c r="P50" s="219">
        <f t="shared" si="35"/>
        <v>280939</v>
      </c>
      <c r="Q50" s="219">
        <f t="shared" si="35"/>
        <v>286399</v>
      </c>
      <c r="R50" s="710">
        <f t="shared" si="8"/>
        <v>1.01943482392975</v>
      </c>
    </row>
    <row r="51" spans="1:18" s="94" customFormat="1" ht="17.25" customHeight="1" thickBot="1">
      <c r="A51" s="174">
        <v>53</v>
      </c>
      <c r="B51" s="632" t="s">
        <v>33</v>
      </c>
      <c r="C51" s="530" t="s">
        <v>529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714"/>
    </row>
    <row r="52" spans="1:18" s="94" customFormat="1" ht="17.25" customHeight="1">
      <c r="A52" s="613">
        <v>54</v>
      </c>
      <c r="B52" s="614" t="s">
        <v>9</v>
      </c>
      <c r="C52" s="539" t="s">
        <v>530</v>
      </c>
      <c r="D52" s="135">
        <f aca="true" t="shared" si="36" ref="D52:J52">D53+D54+D55</f>
        <v>0</v>
      </c>
      <c r="E52" s="135">
        <f t="shared" si="36"/>
        <v>0</v>
      </c>
      <c r="F52" s="135">
        <f t="shared" si="36"/>
        <v>0</v>
      </c>
      <c r="G52" s="135">
        <f t="shared" si="36"/>
        <v>0</v>
      </c>
      <c r="H52" s="135">
        <f t="shared" si="36"/>
        <v>0</v>
      </c>
      <c r="I52" s="135">
        <f t="shared" si="36"/>
        <v>0</v>
      </c>
      <c r="J52" s="135">
        <f t="shared" si="36"/>
        <v>0</v>
      </c>
      <c r="K52" s="135">
        <f aca="true" t="shared" si="37" ref="K52:Q52">K53+K54+K55</f>
        <v>0</v>
      </c>
      <c r="L52" s="135">
        <f t="shared" si="37"/>
        <v>0</v>
      </c>
      <c r="M52" s="135">
        <f t="shared" si="37"/>
        <v>0</v>
      </c>
      <c r="N52" s="135">
        <f t="shared" si="37"/>
        <v>0</v>
      </c>
      <c r="O52" s="135">
        <f t="shared" si="37"/>
        <v>0</v>
      </c>
      <c r="P52" s="135">
        <f t="shared" si="37"/>
        <v>0</v>
      </c>
      <c r="Q52" s="135">
        <f t="shared" si="37"/>
        <v>0</v>
      </c>
      <c r="R52" s="708">
        <v>0</v>
      </c>
    </row>
    <row r="53" spans="1:18" ht="30.75" customHeight="1">
      <c r="A53" s="617">
        <v>55</v>
      </c>
      <c r="B53" s="618" t="s">
        <v>10</v>
      </c>
      <c r="C53" s="541" t="s">
        <v>419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712">
        <v>0</v>
      </c>
    </row>
    <row r="54" spans="1:18" ht="17.25" customHeight="1">
      <c r="A54" s="617">
        <v>56</v>
      </c>
      <c r="B54" s="618" t="s">
        <v>195</v>
      </c>
      <c r="C54" s="207" t="s">
        <v>138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712">
        <v>0</v>
      </c>
    </row>
    <row r="55" spans="1:18" ht="17.25" customHeight="1">
      <c r="A55" s="617">
        <v>57</v>
      </c>
      <c r="B55" s="618" t="s">
        <v>13</v>
      </c>
      <c r="C55" s="207" t="s">
        <v>531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712">
        <v>0</v>
      </c>
    </row>
    <row r="56" spans="1:18" s="94" customFormat="1" ht="17.25" customHeight="1">
      <c r="A56" s="622">
        <v>58</v>
      </c>
      <c r="B56" s="621" t="s">
        <v>15</v>
      </c>
      <c r="C56" s="211" t="s">
        <v>532</v>
      </c>
      <c r="D56" s="99">
        <f aca="true" t="shared" si="38" ref="D56:J56">D57+D58</f>
        <v>0</v>
      </c>
      <c r="E56" s="99">
        <f t="shared" si="38"/>
        <v>1443</v>
      </c>
      <c r="F56" s="99">
        <f t="shared" si="38"/>
        <v>1443</v>
      </c>
      <c r="G56" s="99">
        <f t="shared" si="38"/>
        <v>0</v>
      </c>
      <c r="H56" s="99">
        <f t="shared" si="38"/>
        <v>1443</v>
      </c>
      <c r="I56" s="99">
        <f t="shared" si="38"/>
        <v>18000</v>
      </c>
      <c r="J56" s="99">
        <f t="shared" si="38"/>
        <v>19443</v>
      </c>
      <c r="K56" s="99">
        <f aca="true" t="shared" si="39" ref="K56:Q56">K57+K58</f>
        <v>0</v>
      </c>
      <c r="L56" s="99">
        <f t="shared" si="39"/>
        <v>19443</v>
      </c>
      <c r="M56" s="99">
        <f t="shared" si="39"/>
        <v>0</v>
      </c>
      <c r="N56" s="99">
        <f t="shared" si="39"/>
        <v>19443</v>
      </c>
      <c r="O56" s="99">
        <f t="shared" si="39"/>
        <v>0</v>
      </c>
      <c r="P56" s="99">
        <f t="shared" si="39"/>
        <v>19443</v>
      </c>
      <c r="Q56" s="99">
        <f t="shared" si="39"/>
        <v>19443</v>
      </c>
      <c r="R56" s="709">
        <f t="shared" si="8"/>
        <v>1</v>
      </c>
    </row>
    <row r="57" spans="1:18" ht="17.25" customHeight="1">
      <c r="A57" s="617">
        <v>59</v>
      </c>
      <c r="B57" s="618" t="s">
        <v>16</v>
      </c>
      <c r="C57" s="207" t="s">
        <v>533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712">
        <v>0</v>
      </c>
    </row>
    <row r="58" spans="1:18" ht="17.25" customHeight="1">
      <c r="A58" s="617">
        <v>60</v>
      </c>
      <c r="B58" s="618" t="s">
        <v>18</v>
      </c>
      <c r="C58" s="207" t="s">
        <v>534</v>
      </c>
      <c r="D58" s="96">
        <f aca="true" t="shared" si="40" ref="D58:J58">D59+D60+D61+D62</f>
        <v>0</v>
      </c>
      <c r="E58" s="96">
        <f t="shared" si="40"/>
        <v>1443</v>
      </c>
      <c r="F58" s="96">
        <f t="shared" si="40"/>
        <v>1443</v>
      </c>
      <c r="G58" s="96">
        <f t="shared" si="40"/>
        <v>0</v>
      </c>
      <c r="H58" s="96">
        <f t="shared" si="40"/>
        <v>1443</v>
      </c>
      <c r="I58" s="96">
        <f t="shared" si="40"/>
        <v>18000</v>
      </c>
      <c r="J58" s="96">
        <f t="shared" si="40"/>
        <v>19443</v>
      </c>
      <c r="K58" s="96">
        <f aca="true" t="shared" si="41" ref="K58:Q58">K59+K60+K61+K62</f>
        <v>0</v>
      </c>
      <c r="L58" s="96">
        <f t="shared" si="41"/>
        <v>19443</v>
      </c>
      <c r="M58" s="96">
        <f t="shared" si="41"/>
        <v>0</v>
      </c>
      <c r="N58" s="96">
        <f t="shared" si="41"/>
        <v>19443</v>
      </c>
      <c r="O58" s="96">
        <f t="shared" si="41"/>
        <v>0</v>
      </c>
      <c r="P58" s="96">
        <f t="shared" si="41"/>
        <v>19443</v>
      </c>
      <c r="Q58" s="96">
        <f t="shared" si="41"/>
        <v>19443</v>
      </c>
      <c r="R58" s="712">
        <f t="shared" si="8"/>
        <v>1</v>
      </c>
    </row>
    <row r="59" spans="1:18" s="633" customFormat="1" ht="17.25" customHeight="1">
      <c r="A59" s="617">
        <v>61</v>
      </c>
      <c r="B59" s="618" t="s">
        <v>535</v>
      </c>
      <c r="C59" s="207" t="s">
        <v>536</v>
      </c>
      <c r="D59" s="96"/>
      <c r="E59" s="96">
        <v>1443</v>
      </c>
      <c r="F59" s="96">
        <f>D59+E59</f>
        <v>1443</v>
      </c>
      <c r="G59" s="96"/>
      <c r="H59" s="96">
        <f>F59+G59</f>
        <v>1443</v>
      </c>
      <c r="I59" s="96">
        <v>18000</v>
      </c>
      <c r="J59" s="96">
        <f>H59+I59</f>
        <v>19443</v>
      </c>
      <c r="K59" s="96"/>
      <c r="L59" s="96">
        <f>J59+K59</f>
        <v>19443</v>
      </c>
      <c r="M59" s="96"/>
      <c r="N59" s="96">
        <f>L59+M59</f>
        <v>19443</v>
      </c>
      <c r="O59" s="96"/>
      <c r="P59" s="96">
        <f>N59+O59</f>
        <v>19443</v>
      </c>
      <c r="Q59" s="96">
        <v>19443</v>
      </c>
      <c r="R59" s="712">
        <f t="shared" si="8"/>
        <v>1</v>
      </c>
    </row>
    <row r="60" spans="1:18" ht="17.25" customHeight="1">
      <c r="A60" s="617">
        <v>62</v>
      </c>
      <c r="B60" s="618" t="s">
        <v>537</v>
      </c>
      <c r="C60" s="207" t="s">
        <v>538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712">
        <v>0</v>
      </c>
    </row>
    <row r="61" spans="1:18" ht="17.25" customHeight="1">
      <c r="A61" s="617">
        <v>63</v>
      </c>
      <c r="B61" s="618" t="s">
        <v>539</v>
      </c>
      <c r="C61" s="207" t="s">
        <v>540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712">
        <v>0</v>
      </c>
    </row>
    <row r="62" spans="1:18" ht="17.25" customHeight="1">
      <c r="A62" s="617">
        <v>64</v>
      </c>
      <c r="B62" s="618" t="s">
        <v>541</v>
      </c>
      <c r="C62" s="207" t="s">
        <v>423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712">
        <v>0</v>
      </c>
    </row>
    <row r="63" spans="1:18" s="94" customFormat="1" ht="17.25" customHeight="1">
      <c r="A63" s="622">
        <v>65</v>
      </c>
      <c r="B63" s="621" t="s">
        <v>38</v>
      </c>
      <c r="C63" s="211" t="s">
        <v>542</v>
      </c>
      <c r="D63" s="99">
        <f aca="true" t="shared" si="42" ref="D63:J63">D64+D65+D66</f>
        <v>0</v>
      </c>
      <c r="E63" s="99">
        <f t="shared" si="42"/>
        <v>0</v>
      </c>
      <c r="F63" s="99">
        <f t="shared" si="42"/>
        <v>0</v>
      </c>
      <c r="G63" s="99">
        <f t="shared" si="42"/>
        <v>0</v>
      </c>
      <c r="H63" s="99">
        <f t="shared" si="42"/>
        <v>0</v>
      </c>
      <c r="I63" s="99">
        <f t="shared" si="42"/>
        <v>0</v>
      </c>
      <c r="J63" s="99">
        <f t="shared" si="42"/>
        <v>0</v>
      </c>
      <c r="K63" s="99">
        <f aca="true" t="shared" si="43" ref="K63:Q63">K64+K65+K66</f>
        <v>60</v>
      </c>
      <c r="L63" s="99">
        <f t="shared" si="43"/>
        <v>60</v>
      </c>
      <c r="M63" s="99">
        <f t="shared" si="43"/>
        <v>0</v>
      </c>
      <c r="N63" s="99">
        <f t="shared" si="43"/>
        <v>60</v>
      </c>
      <c r="O63" s="99">
        <f t="shared" si="43"/>
        <v>0</v>
      </c>
      <c r="P63" s="99">
        <f t="shared" si="43"/>
        <v>60</v>
      </c>
      <c r="Q63" s="99">
        <f t="shared" si="43"/>
        <v>60</v>
      </c>
      <c r="R63" s="709">
        <f t="shared" si="8"/>
        <v>1</v>
      </c>
    </row>
    <row r="64" spans="1:18" ht="17.25" customHeight="1">
      <c r="A64" s="617"/>
      <c r="B64" s="618" t="s">
        <v>183</v>
      </c>
      <c r="C64" s="207" t="s">
        <v>543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712">
        <v>0</v>
      </c>
    </row>
    <row r="65" spans="1:18" ht="17.25" customHeight="1">
      <c r="A65" s="617"/>
      <c r="B65" s="618" t="s">
        <v>420</v>
      </c>
      <c r="C65" s="207" t="s">
        <v>544</v>
      </c>
      <c r="D65" s="96"/>
      <c r="E65" s="96"/>
      <c r="F65" s="96"/>
      <c r="G65" s="96"/>
      <c r="H65" s="96"/>
      <c r="I65" s="96"/>
      <c r="J65" s="96"/>
      <c r="K65" s="96">
        <v>60</v>
      </c>
      <c r="L65" s="96">
        <f>J65+K65</f>
        <v>60</v>
      </c>
      <c r="M65" s="96"/>
      <c r="N65" s="96">
        <f>L65+M65</f>
        <v>60</v>
      </c>
      <c r="O65" s="96"/>
      <c r="P65" s="96">
        <f>N65+O65</f>
        <v>60</v>
      </c>
      <c r="Q65" s="96">
        <v>60</v>
      </c>
      <c r="R65" s="712">
        <f t="shared" si="8"/>
        <v>1</v>
      </c>
    </row>
    <row r="66" spans="1:18" ht="17.25" customHeight="1" thickBot="1">
      <c r="A66" s="617">
        <v>66</v>
      </c>
      <c r="B66" s="618" t="s">
        <v>421</v>
      </c>
      <c r="C66" s="634" t="s">
        <v>425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715">
        <v>0</v>
      </c>
    </row>
    <row r="67" spans="1:18" ht="17.25" customHeight="1" thickBot="1">
      <c r="A67" s="174">
        <v>68</v>
      </c>
      <c r="B67" s="179"/>
      <c r="C67" s="635" t="s">
        <v>545</v>
      </c>
      <c r="D67" s="93">
        <f aca="true" t="shared" si="44" ref="D67:J67">D63+D56+D52</f>
        <v>0</v>
      </c>
      <c r="E67" s="93">
        <f t="shared" si="44"/>
        <v>1443</v>
      </c>
      <c r="F67" s="93">
        <f t="shared" si="44"/>
        <v>1443</v>
      </c>
      <c r="G67" s="93">
        <f t="shared" si="44"/>
        <v>0</v>
      </c>
      <c r="H67" s="93">
        <f t="shared" si="44"/>
        <v>1443</v>
      </c>
      <c r="I67" s="93">
        <f t="shared" si="44"/>
        <v>18000</v>
      </c>
      <c r="J67" s="93">
        <f t="shared" si="44"/>
        <v>19443</v>
      </c>
      <c r="K67" s="93">
        <f aca="true" t="shared" si="45" ref="K67:Q67">K63+K56+K52</f>
        <v>60</v>
      </c>
      <c r="L67" s="93">
        <f t="shared" si="45"/>
        <v>19503</v>
      </c>
      <c r="M67" s="93">
        <f t="shared" si="45"/>
        <v>0</v>
      </c>
      <c r="N67" s="93">
        <f t="shared" si="45"/>
        <v>19503</v>
      </c>
      <c r="O67" s="93">
        <f t="shared" si="45"/>
        <v>0</v>
      </c>
      <c r="P67" s="93">
        <f t="shared" si="45"/>
        <v>19503</v>
      </c>
      <c r="Q67" s="93">
        <f t="shared" si="45"/>
        <v>19503</v>
      </c>
      <c r="R67" s="711">
        <f t="shared" si="8"/>
        <v>1</v>
      </c>
    </row>
    <row r="68" spans="1:18" ht="17.25" customHeight="1" thickBot="1">
      <c r="A68" s="174"/>
      <c r="B68" s="179"/>
      <c r="C68" s="635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714"/>
    </row>
    <row r="69" spans="1:18" ht="17.25" customHeight="1" thickBot="1">
      <c r="A69" s="174"/>
      <c r="B69" s="179"/>
      <c r="C69" s="635" t="s">
        <v>546</v>
      </c>
      <c r="D69" s="93">
        <f aca="true" t="shared" si="46" ref="D69:J69">D67+D50</f>
        <v>223620</v>
      </c>
      <c r="E69" s="93">
        <f t="shared" si="46"/>
        <v>5897</v>
      </c>
      <c r="F69" s="93">
        <f t="shared" si="46"/>
        <v>229517</v>
      </c>
      <c r="G69" s="93">
        <f t="shared" si="46"/>
        <v>3934</v>
      </c>
      <c r="H69" s="93">
        <f t="shared" si="46"/>
        <v>233451</v>
      </c>
      <c r="I69" s="93">
        <f t="shared" si="46"/>
        <v>19029</v>
      </c>
      <c r="J69" s="93">
        <f t="shared" si="46"/>
        <v>252480</v>
      </c>
      <c r="K69" s="93">
        <f aca="true" t="shared" si="47" ref="K69:Q69">K67+K50</f>
        <v>34117</v>
      </c>
      <c r="L69" s="93">
        <f t="shared" si="47"/>
        <v>286597</v>
      </c>
      <c r="M69" s="93">
        <f t="shared" si="47"/>
        <v>13845</v>
      </c>
      <c r="N69" s="93">
        <f t="shared" si="47"/>
        <v>300442</v>
      </c>
      <c r="O69" s="93">
        <f t="shared" si="47"/>
        <v>0</v>
      </c>
      <c r="P69" s="93">
        <f t="shared" si="47"/>
        <v>300442</v>
      </c>
      <c r="Q69" s="93">
        <f t="shared" si="47"/>
        <v>305902</v>
      </c>
      <c r="R69" s="711">
        <f t="shared" si="8"/>
        <v>1.0181732247821542</v>
      </c>
    </row>
    <row r="70" spans="1:18" ht="17.25" customHeight="1" thickBot="1">
      <c r="A70" s="174"/>
      <c r="B70" s="179"/>
      <c r="C70" s="635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1:18" ht="18.75" customHeight="1" thickBot="1">
      <c r="A71" s="174">
        <v>69</v>
      </c>
      <c r="B71" s="179"/>
      <c r="C71" s="213" t="s">
        <v>547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714"/>
    </row>
    <row r="72" spans="1:18" s="94" customFormat="1" ht="17.25" customHeight="1">
      <c r="A72" s="636">
        <v>70</v>
      </c>
      <c r="B72" s="614" t="s">
        <v>8</v>
      </c>
      <c r="C72" s="637" t="s">
        <v>548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716"/>
    </row>
    <row r="73" spans="1:18" s="94" customFormat="1" ht="17.25" customHeight="1">
      <c r="A73" s="202">
        <v>71</v>
      </c>
      <c r="B73" s="621" t="s">
        <v>9</v>
      </c>
      <c r="C73" s="84" t="s">
        <v>81</v>
      </c>
      <c r="D73" s="99">
        <v>77826</v>
      </c>
      <c r="E73" s="99">
        <v>815</v>
      </c>
      <c r="F73" s="99">
        <f>D73+E73</f>
        <v>78641</v>
      </c>
      <c r="G73" s="99">
        <v>255</v>
      </c>
      <c r="H73" s="99">
        <f>F73+G73</f>
        <v>78896</v>
      </c>
      <c r="I73" s="99">
        <v>589</v>
      </c>
      <c r="J73" s="99">
        <f>H73+I73</f>
        <v>79485</v>
      </c>
      <c r="K73" s="99">
        <v>5322</v>
      </c>
      <c r="L73" s="99">
        <f>J73+K73</f>
        <v>84807</v>
      </c>
      <c r="M73" s="99">
        <v>-592</v>
      </c>
      <c r="N73" s="99">
        <f>L73+M73</f>
        <v>84215</v>
      </c>
      <c r="O73" s="99"/>
      <c r="P73" s="99">
        <f>N73+O73</f>
        <v>84215</v>
      </c>
      <c r="Q73" s="99">
        <v>77805</v>
      </c>
      <c r="R73" s="709">
        <f aca="true" t="shared" si="48" ref="R73:R80">Q73/P73</f>
        <v>0.9238852935937778</v>
      </c>
    </row>
    <row r="74" spans="1:18" s="94" customFormat="1" ht="17.25" customHeight="1" thickBot="1">
      <c r="A74" s="629">
        <v>72</v>
      </c>
      <c r="B74" s="621" t="s">
        <v>15</v>
      </c>
      <c r="C74" s="84" t="s">
        <v>549</v>
      </c>
      <c r="D74" s="99">
        <v>21740</v>
      </c>
      <c r="E74" s="99">
        <v>220</v>
      </c>
      <c r="F74" s="99">
        <f>D74+E74</f>
        <v>21960</v>
      </c>
      <c r="G74" s="99">
        <v>94</v>
      </c>
      <c r="H74" s="99">
        <f>F74+G74</f>
        <v>22054</v>
      </c>
      <c r="I74" s="99">
        <v>158</v>
      </c>
      <c r="J74" s="99">
        <f>H74+I74</f>
        <v>22212</v>
      </c>
      <c r="K74" s="99">
        <v>2044</v>
      </c>
      <c r="L74" s="99">
        <f>J74+K74</f>
        <v>24256</v>
      </c>
      <c r="M74" s="99">
        <v>-1381</v>
      </c>
      <c r="N74" s="99">
        <f>L74+M74</f>
        <v>22875</v>
      </c>
      <c r="O74" s="99"/>
      <c r="P74" s="99">
        <f>N74+O74</f>
        <v>22875</v>
      </c>
      <c r="Q74" s="99">
        <v>19070</v>
      </c>
      <c r="R74" s="709">
        <f t="shared" si="48"/>
        <v>0.8336612021857923</v>
      </c>
    </row>
    <row r="75" spans="1:18" s="94" customFormat="1" ht="16.5" customHeight="1" thickBot="1">
      <c r="A75" s="204">
        <v>73</v>
      </c>
      <c r="B75" s="621" t="s">
        <v>38</v>
      </c>
      <c r="C75" s="638" t="s">
        <v>82</v>
      </c>
      <c r="D75" s="99">
        <f aca="true" t="shared" si="49" ref="D75:J75">D76+D77</f>
        <v>123886</v>
      </c>
      <c r="E75" s="99">
        <f t="shared" si="49"/>
        <v>3419</v>
      </c>
      <c r="F75" s="99">
        <f t="shared" si="49"/>
        <v>127305</v>
      </c>
      <c r="G75" s="99">
        <f t="shared" si="49"/>
        <v>3585</v>
      </c>
      <c r="H75" s="99">
        <f t="shared" si="49"/>
        <v>130890</v>
      </c>
      <c r="I75" s="99">
        <f t="shared" si="49"/>
        <v>4352</v>
      </c>
      <c r="J75" s="99">
        <f t="shared" si="49"/>
        <v>135242</v>
      </c>
      <c r="K75" s="99">
        <f aca="true" t="shared" si="50" ref="K75:Q75">K76+K77</f>
        <v>6023</v>
      </c>
      <c r="L75" s="99">
        <f t="shared" si="50"/>
        <v>141265</v>
      </c>
      <c r="M75" s="99">
        <f t="shared" si="50"/>
        <v>-3936</v>
      </c>
      <c r="N75" s="99">
        <f t="shared" si="50"/>
        <v>137329</v>
      </c>
      <c r="O75" s="99">
        <f t="shared" si="50"/>
        <v>0</v>
      </c>
      <c r="P75" s="99">
        <f t="shared" si="50"/>
        <v>137329</v>
      </c>
      <c r="Q75" s="99">
        <f t="shared" si="50"/>
        <v>115687</v>
      </c>
      <c r="R75" s="709">
        <f t="shared" si="48"/>
        <v>0.8424076487850345</v>
      </c>
    </row>
    <row r="76" spans="1:18" ht="17.25" customHeight="1" thickBot="1">
      <c r="A76" s="639">
        <v>74</v>
      </c>
      <c r="B76" s="618" t="s">
        <v>183</v>
      </c>
      <c r="C76" s="2" t="s">
        <v>550</v>
      </c>
      <c r="D76" s="96">
        <v>123786</v>
      </c>
      <c r="E76" s="96">
        <v>3419</v>
      </c>
      <c r="F76" s="96">
        <f>D76+E76</f>
        <v>127205</v>
      </c>
      <c r="G76" s="96">
        <v>3585</v>
      </c>
      <c r="H76" s="96">
        <f>F76+G76</f>
        <v>130790</v>
      </c>
      <c r="I76" s="96">
        <f>-762+5114</f>
        <v>4352</v>
      </c>
      <c r="J76" s="96">
        <f>H76+I76</f>
        <v>135142</v>
      </c>
      <c r="K76" s="96">
        <v>6023</v>
      </c>
      <c r="L76" s="96">
        <f>J76+K76</f>
        <v>141165</v>
      </c>
      <c r="M76" s="96">
        <v>-3936</v>
      </c>
      <c r="N76" s="96">
        <f>L76+M76</f>
        <v>137229</v>
      </c>
      <c r="O76" s="96"/>
      <c r="P76" s="96">
        <f>N76+O76</f>
        <v>137229</v>
      </c>
      <c r="Q76" s="96">
        <v>115686</v>
      </c>
      <c r="R76" s="712">
        <f t="shared" si="48"/>
        <v>0.8430142316857224</v>
      </c>
    </row>
    <row r="77" spans="1:18" ht="17.25" customHeight="1" thickBot="1">
      <c r="A77" s="639">
        <v>75</v>
      </c>
      <c r="B77" s="618" t="s">
        <v>420</v>
      </c>
      <c r="C77" s="2" t="s">
        <v>193</v>
      </c>
      <c r="D77" s="96">
        <v>100</v>
      </c>
      <c r="E77" s="96"/>
      <c r="F77" s="96">
        <f>D77+E77</f>
        <v>100</v>
      </c>
      <c r="G77" s="96"/>
      <c r="H77" s="96">
        <f>F77+G77</f>
        <v>100</v>
      </c>
      <c r="I77" s="96"/>
      <c r="J77" s="96">
        <f>H77+I77</f>
        <v>100</v>
      </c>
      <c r="K77" s="96"/>
      <c r="L77" s="96">
        <f>J77+K77</f>
        <v>100</v>
      </c>
      <c r="M77" s="96"/>
      <c r="N77" s="96">
        <f>L77+M77</f>
        <v>100</v>
      </c>
      <c r="O77" s="96"/>
      <c r="P77" s="96">
        <f>N77+O77</f>
        <v>100</v>
      </c>
      <c r="Q77" s="96">
        <v>1</v>
      </c>
      <c r="R77" s="712">
        <f t="shared" si="48"/>
        <v>0.01</v>
      </c>
    </row>
    <row r="78" spans="1:20" s="94" customFormat="1" ht="17.25" customHeight="1">
      <c r="A78" s="613">
        <v>76</v>
      </c>
      <c r="B78" s="621" t="s">
        <v>39</v>
      </c>
      <c r="C78" s="84" t="s">
        <v>46</v>
      </c>
      <c r="D78" s="99">
        <v>26229</v>
      </c>
      <c r="E78" s="99"/>
      <c r="F78" s="99">
        <f>D78+E78</f>
        <v>26229</v>
      </c>
      <c r="G78" s="99"/>
      <c r="H78" s="99">
        <f>F78+G78</f>
        <v>26229</v>
      </c>
      <c r="I78" s="99">
        <v>1044</v>
      </c>
      <c r="J78" s="99">
        <f>H78+I78</f>
        <v>27273</v>
      </c>
      <c r="K78" s="99">
        <f>2960+963</f>
        <v>3923</v>
      </c>
      <c r="L78" s="99">
        <f>J78+K78</f>
        <v>31196</v>
      </c>
      <c r="M78" s="99"/>
      <c r="N78" s="99">
        <f>L78+M78</f>
        <v>31196</v>
      </c>
      <c r="O78" s="99"/>
      <c r="P78" s="99">
        <f>N78+O78</f>
        <v>31196</v>
      </c>
      <c r="Q78" s="99">
        <v>30268</v>
      </c>
      <c r="R78" s="709">
        <f t="shared" si="48"/>
        <v>0.970252596486729</v>
      </c>
      <c r="T78" s="640"/>
    </row>
    <row r="79" spans="1:18" s="94" customFormat="1" ht="17.25" customHeight="1">
      <c r="A79" s="202">
        <v>77</v>
      </c>
      <c r="B79" s="621" t="s">
        <v>40</v>
      </c>
      <c r="C79" s="84" t="s">
        <v>551</v>
      </c>
      <c r="D79" s="99">
        <f aca="true" t="shared" si="51" ref="D79:J79">D80+D81+D82+D83</f>
        <v>4644</v>
      </c>
      <c r="E79" s="99">
        <f t="shared" si="51"/>
        <v>0</v>
      </c>
      <c r="F79" s="99">
        <f t="shared" si="51"/>
        <v>4644</v>
      </c>
      <c r="G79" s="99">
        <f t="shared" si="51"/>
        <v>0</v>
      </c>
      <c r="H79" s="99">
        <f t="shared" si="51"/>
        <v>4644</v>
      </c>
      <c r="I79" s="99">
        <f t="shared" si="51"/>
        <v>0</v>
      </c>
      <c r="J79" s="99">
        <f t="shared" si="51"/>
        <v>4644</v>
      </c>
      <c r="K79" s="99">
        <f aca="true" t="shared" si="52" ref="K79:Q79">K80+K81+K82+K83</f>
        <v>6124</v>
      </c>
      <c r="L79" s="99">
        <f t="shared" si="52"/>
        <v>10768</v>
      </c>
      <c r="M79" s="99">
        <f t="shared" si="52"/>
        <v>12061</v>
      </c>
      <c r="N79" s="99">
        <f t="shared" si="52"/>
        <v>22829</v>
      </c>
      <c r="O79" s="99">
        <f t="shared" si="52"/>
        <v>0</v>
      </c>
      <c r="P79" s="99">
        <f t="shared" si="52"/>
        <v>22829</v>
      </c>
      <c r="Q79" s="99">
        <f t="shared" si="52"/>
        <v>22496</v>
      </c>
      <c r="R79" s="709">
        <f t="shared" si="48"/>
        <v>0.9854132901134521</v>
      </c>
    </row>
    <row r="80" spans="1:18" ht="17.25" customHeight="1">
      <c r="A80" s="617">
        <v>78</v>
      </c>
      <c r="B80" s="618" t="s">
        <v>414</v>
      </c>
      <c r="C80" s="2" t="s">
        <v>552</v>
      </c>
      <c r="D80" s="96">
        <f>675+576+553</f>
        <v>1804</v>
      </c>
      <c r="E80" s="96"/>
      <c r="F80" s="96">
        <f aca="true" t="shared" si="53" ref="F80:F85">D80+E80</f>
        <v>1804</v>
      </c>
      <c r="G80" s="96"/>
      <c r="H80" s="96">
        <f aca="true" t="shared" si="54" ref="H80:H85">F80+G80</f>
        <v>1804</v>
      </c>
      <c r="I80" s="96"/>
      <c r="J80" s="96">
        <f aca="true" t="shared" si="55" ref="J80:J85">H80+I80</f>
        <v>1804</v>
      </c>
      <c r="K80" s="96">
        <v>6124</v>
      </c>
      <c r="L80" s="96">
        <f aca="true" t="shared" si="56" ref="L80:L85">J80+K80</f>
        <v>7928</v>
      </c>
      <c r="M80" s="96">
        <v>12121</v>
      </c>
      <c r="N80" s="96">
        <f aca="true" t="shared" si="57" ref="N80:N85">L80+M80</f>
        <v>20049</v>
      </c>
      <c r="O80" s="96"/>
      <c r="P80" s="96">
        <f aca="true" t="shared" si="58" ref="P80:P85">N80+O80</f>
        <v>20049</v>
      </c>
      <c r="Q80" s="96">
        <v>19730</v>
      </c>
      <c r="R80" s="712">
        <f t="shared" si="48"/>
        <v>0.9840889819941144</v>
      </c>
    </row>
    <row r="81" spans="1:18" ht="17.25" customHeight="1">
      <c r="A81" s="619">
        <v>79</v>
      </c>
      <c r="B81" s="618" t="s">
        <v>415</v>
      </c>
      <c r="C81" s="2" t="s">
        <v>553</v>
      </c>
      <c r="D81" s="96"/>
      <c r="E81" s="96"/>
      <c r="F81" s="96">
        <f t="shared" si="53"/>
        <v>0</v>
      </c>
      <c r="G81" s="96"/>
      <c r="H81" s="96">
        <f t="shared" si="54"/>
        <v>0</v>
      </c>
      <c r="I81" s="96"/>
      <c r="J81" s="96">
        <f t="shared" si="55"/>
        <v>0</v>
      </c>
      <c r="K81" s="96"/>
      <c r="L81" s="96">
        <f t="shared" si="56"/>
        <v>0</v>
      </c>
      <c r="M81" s="96"/>
      <c r="N81" s="96">
        <f t="shared" si="57"/>
        <v>0</v>
      </c>
      <c r="O81" s="96"/>
      <c r="P81" s="96">
        <f t="shared" si="58"/>
        <v>0</v>
      </c>
      <c r="Q81" s="96"/>
      <c r="R81" s="712">
        <v>0</v>
      </c>
    </row>
    <row r="82" spans="1:18" ht="17.25" customHeight="1">
      <c r="A82" s="617">
        <v>80</v>
      </c>
      <c r="B82" s="618" t="s">
        <v>416</v>
      </c>
      <c r="C82" s="2" t="s">
        <v>554</v>
      </c>
      <c r="D82" s="96">
        <v>2840</v>
      </c>
      <c r="E82" s="96"/>
      <c r="F82" s="96">
        <f t="shared" si="53"/>
        <v>2840</v>
      </c>
      <c r="G82" s="96"/>
      <c r="H82" s="96">
        <f t="shared" si="54"/>
        <v>2840</v>
      </c>
      <c r="I82" s="96"/>
      <c r="J82" s="96">
        <f t="shared" si="55"/>
        <v>2840</v>
      </c>
      <c r="K82" s="96"/>
      <c r="L82" s="96">
        <f t="shared" si="56"/>
        <v>2840</v>
      </c>
      <c r="M82" s="96">
        <v>-60</v>
      </c>
      <c r="N82" s="96">
        <f t="shared" si="57"/>
        <v>2780</v>
      </c>
      <c r="O82" s="96"/>
      <c r="P82" s="96">
        <f t="shared" si="58"/>
        <v>2780</v>
      </c>
      <c r="Q82" s="96">
        <v>2766</v>
      </c>
      <c r="R82" s="712">
        <f>Q82/P82</f>
        <v>0.9949640287769784</v>
      </c>
    </row>
    <row r="83" spans="1:18" ht="17.25" customHeight="1" thickBot="1">
      <c r="A83" s="617">
        <v>81</v>
      </c>
      <c r="B83" s="618" t="s">
        <v>417</v>
      </c>
      <c r="C83" s="2" t="s">
        <v>426</v>
      </c>
      <c r="D83" s="96"/>
      <c r="E83" s="96"/>
      <c r="F83" s="96">
        <f t="shared" si="53"/>
        <v>0</v>
      </c>
      <c r="G83" s="96"/>
      <c r="H83" s="96">
        <f t="shared" si="54"/>
        <v>0</v>
      </c>
      <c r="I83" s="96"/>
      <c r="J83" s="96">
        <f t="shared" si="55"/>
        <v>0</v>
      </c>
      <c r="K83" s="96"/>
      <c r="L83" s="96">
        <f t="shared" si="56"/>
        <v>0</v>
      </c>
      <c r="M83" s="96"/>
      <c r="N83" s="96">
        <f t="shared" si="57"/>
        <v>0</v>
      </c>
      <c r="O83" s="96"/>
      <c r="P83" s="96">
        <f t="shared" si="58"/>
        <v>0</v>
      </c>
      <c r="Q83" s="96"/>
      <c r="R83" s="712">
        <v>0</v>
      </c>
    </row>
    <row r="84" spans="1:18" s="94" customFormat="1" ht="17.25" customHeight="1" thickBot="1">
      <c r="A84" s="174">
        <v>82</v>
      </c>
      <c r="B84" s="621" t="s">
        <v>555</v>
      </c>
      <c r="C84" s="84" t="s">
        <v>55</v>
      </c>
      <c r="D84" s="99"/>
      <c r="E84" s="99">
        <v>0</v>
      </c>
      <c r="F84" s="99">
        <f t="shared" si="53"/>
        <v>0</v>
      </c>
      <c r="G84" s="99">
        <v>0</v>
      </c>
      <c r="H84" s="99">
        <f t="shared" si="54"/>
        <v>0</v>
      </c>
      <c r="I84" s="99">
        <v>0</v>
      </c>
      <c r="J84" s="99">
        <f t="shared" si="55"/>
        <v>0</v>
      </c>
      <c r="K84" s="99">
        <v>0</v>
      </c>
      <c r="L84" s="99">
        <f t="shared" si="56"/>
        <v>0</v>
      </c>
      <c r="M84" s="99">
        <v>0</v>
      </c>
      <c r="N84" s="99">
        <f t="shared" si="57"/>
        <v>0</v>
      </c>
      <c r="O84" s="99">
        <v>0</v>
      </c>
      <c r="P84" s="99">
        <f t="shared" si="58"/>
        <v>0</v>
      </c>
      <c r="Q84" s="99">
        <v>0</v>
      </c>
      <c r="R84" s="709">
        <v>0</v>
      </c>
    </row>
    <row r="85" spans="1:18" s="94" customFormat="1" ht="17.25" customHeight="1" thickBot="1">
      <c r="A85" s="174">
        <v>83</v>
      </c>
      <c r="B85" s="630" t="s">
        <v>43</v>
      </c>
      <c r="C85" s="227" t="s">
        <v>556</v>
      </c>
      <c r="D85" s="219">
        <v>5000</v>
      </c>
      <c r="E85" s="219"/>
      <c r="F85" s="219">
        <f t="shared" si="53"/>
        <v>5000</v>
      </c>
      <c r="G85" s="219"/>
      <c r="H85" s="219">
        <f t="shared" si="54"/>
        <v>5000</v>
      </c>
      <c r="I85" s="219">
        <v>-3297</v>
      </c>
      <c r="J85" s="219">
        <f t="shared" si="55"/>
        <v>1703</v>
      </c>
      <c r="K85" s="219">
        <v>22682</v>
      </c>
      <c r="L85" s="219">
        <f t="shared" si="56"/>
        <v>24385</v>
      </c>
      <c r="M85" s="219">
        <v>7693</v>
      </c>
      <c r="N85" s="219">
        <f t="shared" si="57"/>
        <v>32078</v>
      </c>
      <c r="O85" s="219"/>
      <c r="P85" s="219">
        <f t="shared" si="58"/>
        <v>32078</v>
      </c>
      <c r="Q85" s="219"/>
      <c r="R85" s="710">
        <f>Q85/P85</f>
        <v>0</v>
      </c>
    </row>
    <row r="86" spans="1:18" ht="17.25" customHeight="1" thickBot="1">
      <c r="A86" s="174">
        <v>84</v>
      </c>
      <c r="B86" s="187"/>
      <c r="C86" s="641" t="s">
        <v>557</v>
      </c>
      <c r="D86" s="93">
        <f aca="true" t="shared" si="59" ref="D86:J86">D85+D84+D79+D78+D75+D74+D73</f>
        <v>259325</v>
      </c>
      <c r="E86" s="93">
        <f t="shared" si="59"/>
        <v>4454</v>
      </c>
      <c r="F86" s="93">
        <f t="shared" si="59"/>
        <v>263779</v>
      </c>
      <c r="G86" s="93">
        <f t="shared" si="59"/>
        <v>3934</v>
      </c>
      <c r="H86" s="93">
        <f t="shared" si="59"/>
        <v>267713</v>
      </c>
      <c r="I86" s="93">
        <f t="shared" si="59"/>
        <v>2846</v>
      </c>
      <c r="J86" s="93">
        <f t="shared" si="59"/>
        <v>270559</v>
      </c>
      <c r="K86" s="93">
        <f aca="true" t="shared" si="60" ref="K86:Q86">K85+K84+K79+K78+K75+K74+K73</f>
        <v>46118</v>
      </c>
      <c r="L86" s="93">
        <f t="shared" si="60"/>
        <v>316677</v>
      </c>
      <c r="M86" s="93">
        <f t="shared" si="60"/>
        <v>13845</v>
      </c>
      <c r="N86" s="93">
        <f t="shared" si="60"/>
        <v>330522</v>
      </c>
      <c r="O86" s="93">
        <f t="shared" si="60"/>
        <v>0</v>
      </c>
      <c r="P86" s="93">
        <f t="shared" si="60"/>
        <v>330522</v>
      </c>
      <c r="Q86" s="93">
        <f t="shared" si="60"/>
        <v>265326</v>
      </c>
      <c r="R86" s="711">
        <f>Q86/P86</f>
        <v>0.8027483798355329</v>
      </c>
    </row>
    <row r="87" spans="1:18" ht="17.25" customHeight="1" thickBot="1">
      <c r="A87" s="174">
        <v>85</v>
      </c>
      <c r="B87" s="186" t="s">
        <v>33</v>
      </c>
      <c r="C87" s="637" t="s">
        <v>558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708"/>
    </row>
    <row r="88" spans="1:18" s="94" customFormat="1" ht="17.25" customHeight="1" thickBot="1">
      <c r="A88" s="642" t="s">
        <v>37</v>
      </c>
      <c r="B88" s="621" t="s">
        <v>9</v>
      </c>
      <c r="C88" s="643" t="s">
        <v>559</v>
      </c>
      <c r="D88" s="99">
        <v>5408</v>
      </c>
      <c r="E88" s="99">
        <v>1443</v>
      </c>
      <c r="F88" s="99">
        <f>D88+E88</f>
        <v>6851</v>
      </c>
      <c r="G88" s="99"/>
      <c r="H88" s="99">
        <f>F88+G88</f>
        <v>6851</v>
      </c>
      <c r="I88" s="99">
        <v>2658</v>
      </c>
      <c r="J88" s="99">
        <f>H88+I88</f>
        <v>9509</v>
      </c>
      <c r="K88" s="99">
        <v>-859</v>
      </c>
      <c r="L88" s="99">
        <f>J88+K88</f>
        <v>8650</v>
      </c>
      <c r="M88" s="99"/>
      <c r="N88" s="99">
        <f>L88+M88</f>
        <v>8650</v>
      </c>
      <c r="O88" s="99"/>
      <c r="P88" s="99">
        <f>N88+O88</f>
        <v>8650</v>
      </c>
      <c r="Q88" s="99">
        <v>10742</v>
      </c>
      <c r="R88" s="709">
        <f>Q88/P88</f>
        <v>1.241849710982659</v>
      </c>
    </row>
    <row r="89" spans="1:18" s="94" customFormat="1" ht="17.25" customHeight="1" thickBot="1">
      <c r="A89" s="174">
        <v>1</v>
      </c>
      <c r="B89" s="621" t="s">
        <v>560</v>
      </c>
      <c r="C89" s="643" t="s">
        <v>561</v>
      </c>
      <c r="D89" s="221">
        <v>13584</v>
      </c>
      <c r="E89" s="221"/>
      <c r="F89" s="99">
        <f>D89+E89</f>
        <v>13584</v>
      </c>
      <c r="G89" s="221"/>
      <c r="H89" s="99">
        <f>F89+G89</f>
        <v>13584</v>
      </c>
      <c r="I89" s="221">
        <v>18000</v>
      </c>
      <c r="J89" s="99">
        <f>H89+I89</f>
        <v>31584</v>
      </c>
      <c r="K89" s="221">
        <v>9119</v>
      </c>
      <c r="L89" s="99">
        <f>J89+K89</f>
        <v>40703</v>
      </c>
      <c r="M89" s="221"/>
      <c r="N89" s="99">
        <f>L89+M89</f>
        <v>40703</v>
      </c>
      <c r="O89" s="221"/>
      <c r="P89" s="99">
        <f>N89+O89</f>
        <v>40703</v>
      </c>
      <c r="Q89" s="221">
        <v>42303</v>
      </c>
      <c r="R89" s="709">
        <f>Q89/P89</f>
        <v>1.0393091418322973</v>
      </c>
    </row>
    <row r="90" spans="1:18" s="94" customFormat="1" ht="17.25" customHeight="1">
      <c r="A90" s="636">
        <v>2</v>
      </c>
      <c r="B90" s="621" t="s">
        <v>38</v>
      </c>
      <c r="C90" s="84" t="s">
        <v>427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709">
        <v>0</v>
      </c>
    </row>
    <row r="91" spans="1:18" s="94" customFormat="1" ht="17.25" customHeight="1">
      <c r="A91" s="622">
        <v>3</v>
      </c>
      <c r="B91" s="621" t="s">
        <v>39</v>
      </c>
      <c r="C91" s="84" t="s">
        <v>562</v>
      </c>
      <c r="D91" s="221">
        <f aca="true" t="shared" si="61" ref="D91:J91">D92+D93+D94+D95+D96</f>
        <v>2700</v>
      </c>
      <c r="E91" s="221">
        <f t="shared" si="61"/>
        <v>0</v>
      </c>
      <c r="F91" s="221">
        <f t="shared" si="61"/>
        <v>2700</v>
      </c>
      <c r="G91" s="221">
        <f t="shared" si="61"/>
        <v>0</v>
      </c>
      <c r="H91" s="221">
        <f t="shared" si="61"/>
        <v>2700</v>
      </c>
      <c r="I91" s="221">
        <f t="shared" si="61"/>
        <v>0</v>
      </c>
      <c r="J91" s="221">
        <f t="shared" si="61"/>
        <v>2700</v>
      </c>
      <c r="K91" s="221">
        <f aca="true" t="shared" si="62" ref="K91:Q91">K92+K93+K94+K95+K96</f>
        <v>-2550</v>
      </c>
      <c r="L91" s="221">
        <f t="shared" si="62"/>
        <v>150</v>
      </c>
      <c r="M91" s="221">
        <f t="shared" si="62"/>
        <v>0</v>
      </c>
      <c r="N91" s="221">
        <f t="shared" si="62"/>
        <v>150</v>
      </c>
      <c r="O91" s="221">
        <f t="shared" si="62"/>
        <v>0</v>
      </c>
      <c r="P91" s="221">
        <f t="shared" si="62"/>
        <v>150</v>
      </c>
      <c r="Q91" s="221">
        <f t="shared" si="62"/>
        <v>250</v>
      </c>
      <c r="R91" s="709">
        <f>Q91/P91</f>
        <v>1.6666666666666667</v>
      </c>
    </row>
    <row r="92" spans="1:18" ht="17.25" customHeight="1">
      <c r="A92" s="615">
        <v>4</v>
      </c>
      <c r="B92" s="618" t="s">
        <v>181</v>
      </c>
      <c r="C92" s="2" t="s">
        <v>563</v>
      </c>
      <c r="D92" s="220">
        <v>400</v>
      </c>
      <c r="E92" s="220"/>
      <c r="F92" s="220">
        <f aca="true" t="shared" si="63" ref="F92:F97">D92+E92</f>
        <v>400</v>
      </c>
      <c r="G92" s="220"/>
      <c r="H92" s="220">
        <f aca="true" t="shared" si="64" ref="H92:H97">F92+G92</f>
        <v>400</v>
      </c>
      <c r="I92" s="220"/>
      <c r="J92" s="220">
        <f aca="true" t="shared" si="65" ref="J92:J97">H92+I92</f>
        <v>400</v>
      </c>
      <c r="K92" s="220">
        <v>-400</v>
      </c>
      <c r="L92" s="220">
        <f aca="true" t="shared" si="66" ref="L92:L97">J92+K92</f>
        <v>0</v>
      </c>
      <c r="M92" s="220"/>
      <c r="N92" s="220">
        <f aca="true" t="shared" si="67" ref="N92:N97">L92+M92</f>
        <v>0</v>
      </c>
      <c r="O92" s="220"/>
      <c r="P92" s="220">
        <f aca="true" t="shared" si="68" ref="P92:P97">N92+O92</f>
        <v>0</v>
      </c>
      <c r="Q92" s="220"/>
      <c r="R92" s="712">
        <v>0</v>
      </c>
    </row>
    <row r="93" spans="1:18" ht="17.25" customHeight="1">
      <c r="A93" s="617">
        <v>5</v>
      </c>
      <c r="B93" s="618" t="s">
        <v>182</v>
      </c>
      <c r="C93" s="2" t="s">
        <v>564</v>
      </c>
      <c r="D93" s="220">
        <v>2300</v>
      </c>
      <c r="E93" s="220"/>
      <c r="F93" s="220">
        <f t="shared" si="63"/>
        <v>2300</v>
      </c>
      <c r="G93" s="220"/>
      <c r="H93" s="220">
        <f t="shared" si="64"/>
        <v>2300</v>
      </c>
      <c r="I93" s="220"/>
      <c r="J93" s="220">
        <f t="shared" si="65"/>
        <v>2300</v>
      </c>
      <c r="K93" s="220">
        <v>-2150</v>
      </c>
      <c r="L93" s="220">
        <f t="shared" si="66"/>
        <v>150</v>
      </c>
      <c r="M93" s="220"/>
      <c r="N93" s="220">
        <f t="shared" si="67"/>
        <v>150</v>
      </c>
      <c r="O93" s="220"/>
      <c r="P93" s="220">
        <f t="shared" si="68"/>
        <v>150</v>
      </c>
      <c r="Q93" s="220">
        <v>250</v>
      </c>
      <c r="R93" s="712">
        <f>Q93/P93</f>
        <v>1.6666666666666667</v>
      </c>
    </row>
    <row r="94" spans="1:18" ht="17.25" customHeight="1">
      <c r="A94" s="615">
        <v>6</v>
      </c>
      <c r="B94" s="618" t="s">
        <v>411</v>
      </c>
      <c r="C94" s="2" t="s">
        <v>194</v>
      </c>
      <c r="D94" s="220"/>
      <c r="E94" s="220"/>
      <c r="F94" s="220">
        <f t="shared" si="63"/>
        <v>0</v>
      </c>
      <c r="G94" s="220"/>
      <c r="H94" s="220">
        <f t="shared" si="64"/>
        <v>0</v>
      </c>
      <c r="I94" s="220"/>
      <c r="J94" s="220">
        <f t="shared" si="65"/>
        <v>0</v>
      </c>
      <c r="K94" s="220"/>
      <c r="L94" s="220">
        <f t="shared" si="66"/>
        <v>0</v>
      </c>
      <c r="M94" s="220"/>
      <c r="N94" s="220">
        <f t="shared" si="67"/>
        <v>0</v>
      </c>
      <c r="O94" s="220"/>
      <c r="P94" s="220">
        <f t="shared" si="68"/>
        <v>0</v>
      </c>
      <c r="Q94" s="220"/>
      <c r="R94" s="712">
        <v>0</v>
      </c>
    </row>
    <row r="95" spans="1:18" ht="17.25" customHeight="1">
      <c r="A95" s="617">
        <v>7</v>
      </c>
      <c r="B95" s="618" t="s">
        <v>412</v>
      </c>
      <c r="C95" s="2" t="s">
        <v>565</v>
      </c>
      <c r="D95" s="220"/>
      <c r="E95" s="220"/>
      <c r="F95" s="220">
        <f t="shared" si="63"/>
        <v>0</v>
      </c>
      <c r="G95" s="220"/>
      <c r="H95" s="220">
        <f t="shared" si="64"/>
        <v>0</v>
      </c>
      <c r="I95" s="220"/>
      <c r="J95" s="220">
        <f t="shared" si="65"/>
        <v>0</v>
      </c>
      <c r="K95" s="220"/>
      <c r="L95" s="220">
        <f t="shared" si="66"/>
        <v>0</v>
      </c>
      <c r="M95" s="220"/>
      <c r="N95" s="220">
        <f t="shared" si="67"/>
        <v>0</v>
      </c>
      <c r="O95" s="220"/>
      <c r="P95" s="220">
        <f t="shared" si="68"/>
        <v>0</v>
      </c>
      <c r="Q95" s="220"/>
      <c r="R95" s="712">
        <v>0</v>
      </c>
    </row>
    <row r="96" spans="1:18" ht="17.25" customHeight="1">
      <c r="A96" s="615">
        <v>8</v>
      </c>
      <c r="B96" s="618" t="s">
        <v>413</v>
      </c>
      <c r="C96" s="2" t="s">
        <v>566</v>
      </c>
      <c r="D96" s="220"/>
      <c r="E96" s="220"/>
      <c r="F96" s="220">
        <f t="shared" si="63"/>
        <v>0</v>
      </c>
      <c r="G96" s="220"/>
      <c r="H96" s="220">
        <f t="shared" si="64"/>
        <v>0</v>
      </c>
      <c r="I96" s="220"/>
      <c r="J96" s="220">
        <f t="shared" si="65"/>
        <v>0</v>
      </c>
      <c r="K96" s="220"/>
      <c r="L96" s="220">
        <f t="shared" si="66"/>
        <v>0</v>
      </c>
      <c r="M96" s="220"/>
      <c r="N96" s="220">
        <f t="shared" si="67"/>
        <v>0</v>
      </c>
      <c r="O96" s="220"/>
      <c r="P96" s="220">
        <f t="shared" si="68"/>
        <v>0</v>
      </c>
      <c r="Q96" s="220"/>
      <c r="R96" s="712">
        <v>0</v>
      </c>
    </row>
    <row r="97" spans="1:18" s="94" customFormat="1" ht="17.25" customHeight="1">
      <c r="A97" s="622">
        <v>9</v>
      </c>
      <c r="B97" s="621" t="s">
        <v>40</v>
      </c>
      <c r="C97" s="211" t="s">
        <v>567</v>
      </c>
      <c r="D97" s="221">
        <v>5900</v>
      </c>
      <c r="E97" s="221"/>
      <c r="F97" s="221">
        <f t="shared" si="63"/>
        <v>5900</v>
      </c>
      <c r="G97" s="221"/>
      <c r="H97" s="221">
        <f t="shared" si="64"/>
        <v>5900</v>
      </c>
      <c r="I97" s="221">
        <v>-250</v>
      </c>
      <c r="J97" s="221">
        <f t="shared" si="65"/>
        <v>5650</v>
      </c>
      <c r="K97" s="221">
        <v>-5650</v>
      </c>
      <c r="L97" s="221">
        <f t="shared" si="66"/>
        <v>0</v>
      </c>
      <c r="M97" s="221"/>
      <c r="N97" s="221">
        <f t="shared" si="67"/>
        <v>0</v>
      </c>
      <c r="O97" s="221"/>
      <c r="P97" s="221">
        <f t="shared" si="68"/>
        <v>0</v>
      </c>
      <c r="Q97" s="221"/>
      <c r="R97" s="709">
        <v>0</v>
      </c>
    </row>
    <row r="98" spans="1:18" ht="17.25" customHeight="1">
      <c r="A98" s="617">
        <v>10</v>
      </c>
      <c r="B98" s="618"/>
      <c r="C98" s="644" t="s">
        <v>568</v>
      </c>
      <c r="D98" s="220">
        <f aca="true" t="shared" si="69" ref="D98:J98">D97+D91+D90+D89+D88</f>
        <v>27592</v>
      </c>
      <c r="E98" s="221">
        <f t="shared" si="69"/>
        <v>1443</v>
      </c>
      <c r="F98" s="221">
        <f t="shared" si="69"/>
        <v>29035</v>
      </c>
      <c r="G98" s="221">
        <f t="shared" si="69"/>
        <v>0</v>
      </c>
      <c r="H98" s="221">
        <f t="shared" si="69"/>
        <v>29035</v>
      </c>
      <c r="I98" s="221">
        <f t="shared" si="69"/>
        <v>20408</v>
      </c>
      <c r="J98" s="221">
        <f t="shared" si="69"/>
        <v>49443</v>
      </c>
      <c r="K98" s="221">
        <f aca="true" t="shared" si="70" ref="K98:Q98">K97+K91+K90+K89+K88</f>
        <v>60</v>
      </c>
      <c r="L98" s="221">
        <f t="shared" si="70"/>
        <v>49503</v>
      </c>
      <c r="M98" s="221">
        <f t="shared" si="70"/>
        <v>0</v>
      </c>
      <c r="N98" s="221">
        <f t="shared" si="70"/>
        <v>49503</v>
      </c>
      <c r="O98" s="221">
        <f t="shared" si="70"/>
        <v>0</v>
      </c>
      <c r="P98" s="221">
        <f t="shared" si="70"/>
        <v>49503</v>
      </c>
      <c r="Q98" s="221">
        <f t="shared" si="70"/>
        <v>53295</v>
      </c>
      <c r="R98" s="709">
        <f>Q98/P98</f>
        <v>1.076601418095873</v>
      </c>
    </row>
    <row r="99" spans="1:18" ht="17.25" customHeight="1">
      <c r="A99" s="617"/>
      <c r="B99" s="618"/>
      <c r="C99" s="644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712"/>
    </row>
    <row r="100" spans="1:18" ht="17.25" customHeight="1">
      <c r="A100" s="617">
        <v>11</v>
      </c>
      <c r="B100" s="618"/>
      <c r="C100" s="644" t="s">
        <v>569</v>
      </c>
      <c r="D100" s="220">
        <f aca="true" t="shared" si="71" ref="D100:J100">D69</f>
        <v>223620</v>
      </c>
      <c r="E100" s="221">
        <f t="shared" si="71"/>
        <v>5897</v>
      </c>
      <c r="F100" s="221">
        <f t="shared" si="71"/>
        <v>229517</v>
      </c>
      <c r="G100" s="221">
        <f t="shared" si="71"/>
        <v>3934</v>
      </c>
      <c r="H100" s="221">
        <f t="shared" si="71"/>
        <v>233451</v>
      </c>
      <c r="I100" s="221">
        <f t="shared" si="71"/>
        <v>19029</v>
      </c>
      <c r="J100" s="221">
        <f t="shared" si="71"/>
        <v>252480</v>
      </c>
      <c r="K100" s="221">
        <f aca="true" t="shared" si="72" ref="K100:Q100">K69</f>
        <v>34117</v>
      </c>
      <c r="L100" s="221">
        <f t="shared" si="72"/>
        <v>286597</v>
      </c>
      <c r="M100" s="221">
        <f t="shared" si="72"/>
        <v>13845</v>
      </c>
      <c r="N100" s="221">
        <f t="shared" si="72"/>
        <v>300442</v>
      </c>
      <c r="O100" s="221">
        <f t="shared" si="72"/>
        <v>0</v>
      </c>
      <c r="P100" s="221">
        <f t="shared" si="72"/>
        <v>300442</v>
      </c>
      <c r="Q100" s="221">
        <f t="shared" si="72"/>
        <v>305902</v>
      </c>
      <c r="R100" s="709">
        <f>Q100/P100</f>
        <v>1.0181732247821542</v>
      </c>
    </row>
    <row r="101" spans="1:18" ht="17.25" customHeight="1">
      <c r="A101" s="617">
        <v>12</v>
      </c>
      <c r="B101" s="618"/>
      <c r="C101" s="644" t="s">
        <v>570</v>
      </c>
      <c r="D101" s="220">
        <f aca="true" t="shared" si="73" ref="D101:J101">D86+D98</f>
        <v>286917</v>
      </c>
      <c r="E101" s="221">
        <f t="shared" si="73"/>
        <v>5897</v>
      </c>
      <c r="F101" s="221">
        <f t="shared" si="73"/>
        <v>292814</v>
      </c>
      <c r="G101" s="221">
        <f t="shared" si="73"/>
        <v>3934</v>
      </c>
      <c r="H101" s="221">
        <f t="shared" si="73"/>
        <v>296748</v>
      </c>
      <c r="I101" s="221">
        <f t="shared" si="73"/>
        <v>23254</v>
      </c>
      <c r="J101" s="221">
        <f t="shared" si="73"/>
        <v>320002</v>
      </c>
      <c r="K101" s="221">
        <f aca="true" t="shared" si="74" ref="K101:Q101">K86+K98</f>
        <v>46178</v>
      </c>
      <c r="L101" s="221">
        <f t="shared" si="74"/>
        <v>366180</v>
      </c>
      <c r="M101" s="221">
        <f t="shared" si="74"/>
        <v>13845</v>
      </c>
      <c r="N101" s="221">
        <f t="shared" si="74"/>
        <v>380025</v>
      </c>
      <c r="O101" s="221">
        <f t="shared" si="74"/>
        <v>0</v>
      </c>
      <c r="P101" s="221">
        <f t="shared" si="74"/>
        <v>380025</v>
      </c>
      <c r="Q101" s="221">
        <f t="shared" si="74"/>
        <v>318621</v>
      </c>
      <c r="R101" s="709">
        <f>Q101/P101</f>
        <v>0.8384211565028616</v>
      </c>
    </row>
    <row r="102" spans="1:18" ht="17.25" customHeight="1">
      <c r="A102" s="617"/>
      <c r="B102" s="618"/>
      <c r="C102" s="644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712"/>
    </row>
    <row r="103" spans="1:18" s="94" customFormat="1" ht="17.25" customHeight="1">
      <c r="A103" s="622">
        <v>13</v>
      </c>
      <c r="B103" s="621" t="s">
        <v>34</v>
      </c>
      <c r="C103" s="84" t="s">
        <v>571</v>
      </c>
      <c r="D103" s="221">
        <f aca="true" t="shared" si="75" ref="D103:J103">D104+D105</f>
        <v>63297</v>
      </c>
      <c r="E103" s="221">
        <f t="shared" si="75"/>
        <v>0</v>
      </c>
      <c r="F103" s="221">
        <f t="shared" si="75"/>
        <v>63297</v>
      </c>
      <c r="G103" s="221">
        <f t="shared" si="75"/>
        <v>0</v>
      </c>
      <c r="H103" s="221">
        <f t="shared" si="75"/>
        <v>63297</v>
      </c>
      <c r="I103" s="221">
        <f t="shared" si="75"/>
        <v>4225</v>
      </c>
      <c r="J103" s="221">
        <f t="shared" si="75"/>
        <v>67522</v>
      </c>
      <c r="K103" s="221">
        <f aca="true" t="shared" si="76" ref="K103:Q103">K104+K105</f>
        <v>12061</v>
      </c>
      <c r="L103" s="221">
        <f t="shared" si="76"/>
        <v>79583</v>
      </c>
      <c r="M103" s="221">
        <f t="shared" si="76"/>
        <v>0</v>
      </c>
      <c r="N103" s="221">
        <f t="shared" si="76"/>
        <v>79583</v>
      </c>
      <c r="O103" s="221">
        <f t="shared" si="76"/>
        <v>0</v>
      </c>
      <c r="P103" s="221">
        <f t="shared" si="76"/>
        <v>79583</v>
      </c>
      <c r="Q103" s="221">
        <f t="shared" si="76"/>
        <v>12719</v>
      </c>
      <c r="R103" s="709">
        <f>Q103/P103</f>
        <v>0.15982056469346467</v>
      </c>
    </row>
    <row r="104" spans="1:18" ht="17.25" customHeight="1">
      <c r="A104" s="617">
        <v>14</v>
      </c>
      <c r="B104" s="618" t="s">
        <v>9</v>
      </c>
      <c r="C104" s="2" t="s">
        <v>572</v>
      </c>
      <c r="D104" s="220">
        <f aca="true" t="shared" si="77" ref="D104:J104">D86-D50</f>
        <v>35705</v>
      </c>
      <c r="E104" s="220">
        <f t="shared" si="77"/>
        <v>0</v>
      </c>
      <c r="F104" s="220">
        <f t="shared" si="77"/>
        <v>35705</v>
      </c>
      <c r="G104" s="220">
        <f t="shared" si="77"/>
        <v>0</v>
      </c>
      <c r="H104" s="220">
        <f t="shared" si="77"/>
        <v>35705</v>
      </c>
      <c r="I104" s="220">
        <f t="shared" si="77"/>
        <v>1817</v>
      </c>
      <c r="J104" s="220">
        <f t="shared" si="77"/>
        <v>37522</v>
      </c>
      <c r="K104" s="220">
        <f aca="true" t="shared" si="78" ref="K104:Q104">K86-K50</f>
        <v>12061</v>
      </c>
      <c r="L104" s="220">
        <f t="shared" si="78"/>
        <v>49583</v>
      </c>
      <c r="M104" s="220">
        <f t="shared" si="78"/>
        <v>0</v>
      </c>
      <c r="N104" s="220">
        <f t="shared" si="78"/>
        <v>49583</v>
      </c>
      <c r="O104" s="220">
        <f t="shared" si="78"/>
        <v>0</v>
      </c>
      <c r="P104" s="220">
        <f t="shared" si="78"/>
        <v>49583</v>
      </c>
      <c r="Q104" s="220">
        <f t="shared" si="78"/>
        <v>-21073</v>
      </c>
      <c r="R104" s="712">
        <f>Q104/P104</f>
        <v>-0.4250045378456326</v>
      </c>
    </row>
    <row r="105" spans="1:18" ht="17.25" customHeight="1" thickBot="1">
      <c r="A105" s="645">
        <v>15</v>
      </c>
      <c r="B105" s="618" t="s">
        <v>15</v>
      </c>
      <c r="C105" s="2" t="s">
        <v>573</v>
      </c>
      <c r="D105" s="220">
        <f aca="true" t="shared" si="79" ref="D105:J105">D98-D67</f>
        <v>27592</v>
      </c>
      <c r="E105" s="220">
        <f t="shared" si="79"/>
        <v>0</v>
      </c>
      <c r="F105" s="220">
        <f t="shared" si="79"/>
        <v>27592</v>
      </c>
      <c r="G105" s="220">
        <f t="shared" si="79"/>
        <v>0</v>
      </c>
      <c r="H105" s="220">
        <f t="shared" si="79"/>
        <v>27592</v>
      </c>
      <c r="I105" s="220">
        <f t="shared" si="79"/>
        <v>2408</v>
      </c>
      <c r="J105" s="220">
        <f t="shared" si="79"/>
        <v>30000</v>
      </c>
      <c r="K105" s="220">
        <f aca="true" t="shared" si="80" ref="K105:Q105">K98-K67</f>
        <v>0</v>
      </c>
      <c r="L105" s="220">
        <f t="shared" si="80"/>
        <v>30000</v>
      </c>
      <c r="M105" s="220">
        <f t="shared" si="80"/>
        <v>0</v>
      </c>
      <c r="N105" s="220">
        <f t="shared" si="80"/>
        <v>30000</v>
      </c>
      <c r="O105" s="220">
        <f t="shared" si="80"/>
        <v>0</v>
      </c>
      <c r="P105" s="220">
        <f t="shared" si="80"/>
        <v>30000</v>
      </c>
      <c r="Q105" s="220">
        <f t="shared" si="80"/>
        <v>33792</v>
      </c>
      <c r="R105" s="712">
        <f>Q105/P105</f>
        <v>1.1264</v>
      </c>
    </row>
    <row r="106" spans="1:18" ht="17.25" customHeight="1" thickBot="1">
      <c r="A106" s="646"/>
      <c r="B106" s="618"/>
      <c r="C106" s="2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712"/>
    </row>
    <row r="107" spans="1:18" ht="17.25" customHeight="1" thickBot="1">
      <c r="A107" s="174">
        <v>16</v>
      </c>
      <c r="B107" s="621" t="s">
        <v>428</v>
      </c>
      <c r="C107" s="84" t="s">
        <v>574</v>
      </c>
      <c r="D107" s="221">
        <f aca="true" t="shared" si="81" ref="D107:J107">D108+D111</f>
        <v>63297</v>
      </c>
      <c r="E107" s="221">
        <f t="shared" si="81"/>
        <v>0</v>
      </c>
      <c r="F107" s="221">
        <f t="shared" si="81"/>
        <v>63297</v>
      </c>
      <c r="G107" s="221">
        <f t="shared" si="81"/>
        <v>0</v>
      </c>
      <c r="H107" s="221">
        <f t="shared" si="81"/>
        <v>63297</v>
      </c>
      <c r="I107" s="221">
        <f t="shared" si="81"/>
        <v>4225</v>
      </c>
      <c r="J107" s="221">
        <f t="shared" si="81"/>
        <v>67522</v>
      </c>
      <c r="K107" s="221">
        <f aca="true" t="shared" si="82" ref="K107:Q107">K108+K111</f>
        <v>12061</v>
      </c>
      <c r="L107" s="221">
        <f t="shared" si="82"/>
        <v>79583</v>
      </c>
      <c r="M107" s="221">
        <f t="shared" si="82"/>
        <v>0</v>
      </c>
      <c r="N107" s="221">
        <f t="shared" si="82"/>
        <v>79583</v>
      </c>
      <c r="O107" s="221">
        <f t="shared" si="82"/>
        <v>0</v>
      </c>
      <c r="P107" s="221">
        <f t="shared" si="82"/>
        <v>79583</v>
      </c>
      <c r="Q107" s="221">
        <f t="shared" si="82"/>
        <v>79583</v>
      </c>
      <c r="R107" s="709">
        <f>Q107/P107</f>
        <v>1</v>
      </c>
    </row>
    <row r="108" spans="1:18" ht="17.25" customHeight="1">
      <c r="A108" s="615">
        <v>17</v>
      </c>
      <c r="B108" s="618" t="s">
        <v>9</v>
      </c>
      <c r="C108" s="2" t="s">
        <v>575</v>
      </c>
      <c r="D108" s="220">
        <f aca="true" t="shared" si="83" ref="D108:J108">D109+D110</f>
        <v>63297</v>
      </c>
      <c r="E108" s="220">
        <f t="shared" si="83"/>
        <v>0</v>
      </c>
      <c r="F108" s="220">
        <f t="shared" si="83"/>
        <v>63297</v>
      </c>
      <c r="G108" s="220">
        <f t="shared" si="83"/>
        <v>0</v>
      </c>
      <c r="H108" s="220">
        <f t="shared" si="83"/>
        <v>63297</v>
      </c>
      <c r="I108" s="220">
        <f t="shared" si="83"/>
        <v>4225</v>
      </c>
      <c r="J108" s="220">
        <f t="shared" si="83"/>
        <v>67522</v>
      </c>
      <c r="K108" s="220">
        <f aca="true" t="shared" si="84" ref="K108:Q108">K109+K110</f>
        <v>12061</v>
      </c>
      <c r="L108" s="220">
        <f t="shared" si="84"/>
        <v>79583</v>
      </c>
      <c r="M108" s="220">
        <f t="shared" si="84"/>
        <v>0</v>
      </c>
      <c r="N108" s="220">
        <f t="shared" si="84"/>
        <v>79583</v>
      </c>
      <c r="O108" s="220">
        <f t="shared" si="84"/>
        <v>0</v>
      </c>
      <c r="P108" s="220">
        <f t="shared" si="84"/>
        <v>79583</v>
      </c>
      <c r="Q108" s="220">
        <f t="shared" si="84"/>
        <v>79583</v>
      </c>
      <c r="R108" s="712">
        <f>Q108/P108</f>
        <v>1</v>
      </c>
    </row>
    <row r="109" spans="1:18" ht="17.25" customHeight="1">
      <c r="A109" s="617">
        <v>18</v>
      </c>
      <c r="B109" s="618" t="s">
        <v>10</v>
      </c>
      <c r="C109" s="2" t="s">
        <v>139</v>
      </c>
      <c r="D109" s="220">
        <v>35705</v>
      </c>
      <c r="E109" s="220"/>
      <c r="F109" s="220">
        <f>D109+E109</f>
        <v>35705</v>
      </c>
      <c r="G109" s="220"/>
      <c r="H109" s="220">
        <f>F109+G109</f>
        <v>35705</v>
      </c>
      <c r="I109" s="220">
        <v>1817</v>
      </c>
      <c r="J109" s="220">
        <f>H109+I109</f>
        <v>37522</v>
      </c>
      <c r="K109" s="220">
        <v>12061</v>
      </c>
      <c r="L109" s="220">
        <f>J109+K109</f>
        <v>49583</v>
      </c>
      <c r="M109" s="220"/>
      <c r="N109" s="220">
        <f>L109+M109</f>
        <v>49583</v>
      </c>
      <c r="O109" s="220"/>
      <c r="P109" s="220">
        <f>N109+O109</f>
        <v>49583</v>
      </c>
      <c r="Q109" s="220">
        <v>49583</v>
      </c>
      <c r="R109" s="712">
        <f>Q109/P109</f>
        <v>1</v>
      </c>
    </row>
    <row r="110" spans="1:18" ht="17.25" customHeight="1">
      <c r="A110" s="617">
        <v>19</v>
      </c>
      <c r="B110" s="618" t="s">
        <v>195</v>
      </c>
      <c r="C110" s="2" t="s">
        <v>140</v>
      </c>
      <c r="D110" s="220">
        <v>27592</v>
      </c>
      <c r="E110" s="220"/>
      <c r="F110" s="220">
        <f>D110+E110</f>
        <v>27592</v>
      </c>
      <c r="G110" s="220"/>
      <c r="H110" s="220">
        <f>F110+G110</f>
        <v>27592</v>
      </c>
      <c r="I110" s="220">
        <v>2408</v>
      </c>
      <c r="J110" s="220">
        <f>H110+I110</f>
        <v>30000</v>
      </c>
      <c r="K110" s="220"/>
      <c r="L110" s="220">
        <f>J110+K110</f>
        <v>30000</v>
      </c>
      <c r="M110" s="220"/>
      <c r="N110" s="220">
        <f>L110+M110</f>
        <v>30000</v>
      </c>
      <c r="O110" s="220"/>
      <c r="P110" s="220">
        <f>N110+O110</f>
        <v>30000</v>
      </c>
      <c r="Q110" s="220">
        <v>30000</v>
      </c>
      <c r="R110" s="712">
        <f>Q110/P110</f>
        <v>1</v>
      </c>
    </row>
    <row r="111" spans="1:18" ht="17.25" customHeight="1">
      <c r="A111" s="617">
        <v>20</v>
      </c>
      <c r="B111" s="618" t="s">
        <v>15</v>
      </c>
      <c r="C111" s="2" t="s">
        <v>576</v>
      </c>
      <c r="D111" s="220">
        <f aca="true" t="shared" si="85" ref="D111:J111">D112+D113</f>
        <v>0</v>
      </c>
      <c r="E111" s="220">
        <f t="shared" si="85"/>
        <v>0</v>
      </c>
      <c r="F111" s="220">
        <f t="shared" si="85"/>
        <v>0</v>
      </c>
      <c r="G111" s="220">
        <f t="shared" si="85"/>
        <v>0</v>
      </c>
      <c r="H111" s="220">
        <f t="shared" si="85"/>
        <v>0</v>
      </c>
      <c r="I111" s="220">
        <f t="shared" si="85"/>
        <v>0</v>
      </c>
      <c r="J111" s="220">
        <f t="shared" si="85"/>
        <v>0</v>
      </c>
      <c r="K111" s="220">
        <f aca="true" t="shared" si="86" ref="K111:Q111">K112+K113</f>
        <v>0</v>
      </c>
      <c r="L111" s="220">
        <f t="shared" si="86"/>
        <v>0</v>
      </c>
      <c r="M111" s="220">
        <f t="shared" si="86"/>
        <v>0</v>
      </c>
      <c r="N111" s="220">
        <f t="shared" si="86"/>
        <v>0</v>
      </c>
      <c r="O111" s="220">
        <f t="shared" si="86"/>
        <v>0</v>
      </c>
      <c r="P111" s="220">
        <f t="shared" si="86"/>
        <v>0</v>
      </c>
      <c r="Q111" s="220">
        <f t="shared" si="86"/>
        <v>0</v>
      </c>
      <c r="R111" s="712">
        <v>0</v>
      </c>
    </row>
    <row r="112" spans="1:18" ht="17.25" customHeight="1">
      <c r="A112" s="617">
        <v>21</v>
      </c>
      <c r="B112" s="618" t="s">
        <v>16</v>
      </c>
      <c r="C112" s="2" t="s">
        <v>577</v>
      </c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712">
        <v>0</v>
      </c>
    </row>
    <row r="113" spans="1:18" ht="17.25" customHeight="1">
      <c r="A113" s="617">
        <v>22</v>
      </c>
      <c r="B113" s="618" t="s">
        <v>18</v>
      </c>
      <c r="C113" s="2" t="s">
        <v>578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712">
        <v>0</v>
      </c>
    </row>
    <row r="114" spans="1:18" ht="17.25" customHeight="1">
      <c r="A114" s="619"/>
      <c r="B114" s="618"/>
      <c r="C114" s="2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712"/>
    </row>
    <row r="115" spans="1:18" s="94" customFormat="1" ht="28.5" customHeight="1">
      <c r="A115" s="647">
        <v>23</v>
      </c>
      <c r="B115" s="621" t="s">
        <v>36</v>
      </c>
      <c r="C115" s="648" t="s">
        <v>579</v>
      </c>
      <c r="D115" s="221">
        <v>0</v>
      </c>
      <c r="E115" s="221">
        <f aca="true" t="shared" si="87" ref="E115:J115">E116+E119+E126+E129</f>
        <v>0</v>
      </c>
      <c r="F115" s="221">
        <f t="shared" si="87"/>
        <v>0</v>
      </c>
      <c r="G115" s="221">
        <f t="shared" si="87"/>
        <v>0</v>
      </c>
      <c r="H115" s="221">
        <f t="shared" si="87"/>
        <v>0</v>
      </c>
      <c r="I115" s="221">
        <f t="shared" si="87"/>
        <v>0</v>
      </c>
      <c r="J115" s="221">
        <f t="shared" si="87"/>
        <v>0</v>
      </c>
      <c r="K115" s="221">
        <f aca="true" t="shared" si="88" ref="K115:Q115">K116+K119+K126+K129</f>
        <v>0</v>
      </c>
      <c r="L115" s="221">
        <f t="shared" si="88"/>
        <v>0</v>
      </c>
      <c r="M115" s="221">
        <f t="shared" si="88"/>
        <v>0</v>
      </c>
      <c r="N115" s="221">
        <f t="shared" si="88"/>
        <v>0</v>
      </c>
      <c r="O115" s="221">
        <f t="shared" si="88"/>
        <v>0</v>
      </c>
      <c r="P115" s="221">
        <f t="shared" si="88"/>
        <v>0</v>
      </c>
      <c r="Q115" s="221">
        <f t="shared" si="88"/>
        <v>0</v>
      </c>
      <c r="R115" s="709">
        <v>0</v>
      </c>
    </row>
    <row r="116" spans="1:18" ht="17.25" customHeight="1">
      <c r="A116" s="619">
        <v>24</v>
      </c>
      <c r="B116" s="618" t="s">
        <v>9</v>
      </c>
      <c r="C116" s="207" t="s">
        <v>580</v>
      </c>
      <c r="D116" s="220">
        <f aca="true" t="shared" si="89" ref="D116:J116">D117+D118</f>
        <v>0</v>
      </c>
      <c r="E116" s="220">
        <f t="shared" si="89"/>
        <v>0</v>
      </c>
      <c r="F116" s="220">
        <f t="shared" si="89"/>
        <v>0</v>
      </c>
      <c r="G116" s="220">
        <f t="shared" si="89"/>
        <v>0</v>
      </c>
      <c r="H116" s="220">
        <f t="shared" si="89"/>
        <v>0</v>
      </c>
      <c r="I116" s="220">
        <f t="shared" si="89"/>
        <v>0</v>
      </c>
      <c r="J116" s="220">
        <f t="shared" si="89"/>
        <v>0</v>
      </c>
      <c r="K116" s="220">
        <f aca="true" t="shared" si="90" ref="K116:Q116">K117+K118</f>
        <v>0</v>
      </c>
      <c r="L116" s="220">
        <f t="shared" si="90"/>
        <v>0</v>
      </c>
      <c r="M116" s="220">
        <f t="shared" si="90"/>
        <v>0</v>
      </c>
      <c r="N116" s="220">
        <f t="shared" si="90"/>
        <v>0</v>
      </c>
      <c r="O116" s="220">
        <f t="shared" si="90"/>
        <v>0</v>
      </c>
      <c r="P116" s="220">
        <f t="shared" si="90"/>
        <v>0</v>
      </c>
      <c r="Q116" s="220">
        <f t="shared" si="90"/>
        <v>0</v>
      </c>
      <c r="R116" s="712">
        <v>0</v>
      </c>
    </row>
    <row r="117" spans="1:18" ht="17.25" customHeight="1">
      <c r="A117" s="619">
        <v>25</v>
      </c>
      <c r="B117" s="618" t="s">
        <v>10</v>
      </c>
      <c r="C117" s="207" t="s">
        <v>581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712">
        <v>0</v>
      </c>
    </row>
    <row r="118" spans="1:18" ht="17.25" customHeight="1">
      <c r="A118" s="617">
        <v>26</v>
      </c>
      <c r="B118" s="618" t="s">
        <v>195</v>
      </c>
      <c r="C118" s="207" t="s">
        <v>582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712">
        <v>0</v>
      </c>
    </row>
    <row r="119" spans="1:18" ht="17.25" customHeight="1">
      <c r="A119" s="617">
        <v>27</v>
      </c>
      <c r="B119" s="618" t="s">
        <v>15</v>
      </c>
      <c r="C119" s="2" t="s">
        <v>583</v>
      </c>
      <c r="D119" s="220">
        <f aca="true" t="shared" si="91" ref="D119:J119">D120+D123</f>
        <v>0</v>
      </c>
      <c r="E119" s="220">
        <f t="shared" si="91"/>
        <v>0</v>
      </c>
      <c r="F119" s="220">
        <f t="shared" si="91"/>
        <v>0</v>
      </c>
      <c r="G119" s="220">
        <f t="shared" si="91"/>
        <v>0</v>
      </c>
      <c r="H119" s="220">
        <f t="shared" si="91"/>
        <v>0</v>
      </c>
      <c r="I119" s="220">
        <f t="shared" si="91"/>
        <v>0</v>
      </c>
      <c r="J119" s="220">
        <f t="shared" si="91"/>
        <v>0</v>
      </c>
      <c r="K119" s="220">
        <f aca="true" t="shared" si="92" ref="K119:Q119">K120+K123</f>
        <v>0</v>
      </c>
      <c r="L119" s="220">
        <f t="shared" si="92"/>
        <v>0</v>
      </c>
      <c r="M119" s="220">
        <f t="shared" si="92"/>
        <v>0</v>
      </c>
      <c r="N119" s="220">
        <f t="shared" si="92"/>
        <v>0</v>
      </c>
      <c r="O119" s="220">
        <f t="shared" si="92"/>
        <v>0</v>
      </c>
      <c r="P119" s="220">
        <f t="shared" si="92"/>
        <v>0</v>
      </c>
      <c r="Q119" s="220">
        <f t="shared" si="92"/>
        <v>0</v>
      </c>
      <c r="R119" s="712">
        <v>0</v>
      </c>
    </row>
    <row r="120" spans="1:18" ht="17.25" customHeight="1">
      <c r="A120" s="617">
        <v>28</v>
      </c>
      <c r="B120" s="618" t="s">
        <v>16</v>
      </c>
      <c r="C120" s="2" t="s">
        <v>584</v>
      </c>
      <c r="D120" s="220">
        <f aca="true" t="shared" si="93" ref="D120:J120">D121+D122</f>
        <v>0</v>
      </c>
      <c r="E120" s="220">
        <f t="shared" si="93"/>
        <v>0</v>
      </c>
      <c r="F120" s="220">
        <f t="shared" si="93"/>
        <v>0</v>
      </c>
      <c r="G120" s="220">
        <f t="shared" si="93"/>
        <v>0</v>
      </c>
      <c r="H120" s="220">
        <f t="shared" si="93"/>
        <v>0</v>
      </c>
      <c r="I120" s="220">
        <f t="shared" si="93"/>
        <v>0</v>
      </c>
      <c r="J120" s="220">
        <f t="shared" si="93"/>
        <v>0</v>
      </c>
      <c r="K120" s="220">
        <f aca="true" t="shared" si="94" ref="K120:Q120">K121+K122</f>
        <v>0</v>
      </c>
      <c r="L120" s="220">
        <f t="shared" si="94"/>
        <v>0</v>
      </c>
      <c r="M120" s="220">
        <f t="shared" si="94"/>
        <v>0</v>
      </c>
      <c r="N120" s="220">
        <f t="shared" si="94"/>
        <v>0</v>
      </c>
      <c r="O120" s="220">
        <f t="shared" si="94"/>
        <v>0</v>
      </c>
      <c r="P120" s="220">
        <f t="shared" si="94"/>
        <v>0</v>
      </c>
      <c r="Q120" s="220">
        <f t="shared" si="94"/>
        <v>0</v>
      </c>
      <c r="R120" s="712">
        <v>0</v>
      </c>
    </row>
    <row r="121" spans="1:18" ht="17.25" customHeight="1" thickBot="1">
      <c r="A121" s="645">
        <v>29</v>
      </c>
      <c r="B121" s="618" t="s">
        <v>406</v>
      </c>
      <c r="C121" s="2" t="s">
        <v>585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712">
        <v>0</v>
      </c>
    </row>
    <row r="122" spans="1:18" ht="17.25" customHeight="1" thickBot="1">
      <c r="A122" s="639">
        <v>30</v>
      </c>
      <c r="B122" s="618" t="s">
        <v>407</v>
      </c>
      <c r="C122" s="649" t="s">
        <v>586</v>
      </c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712">
        <v>0</v>
      </c>
    </row>
    <row r="123" spans="1:18" ht="16.5" customHeight="1" thickBot="1">
      <c r="A123" s="639">
        <v>31</v>
      </c>
      <c r="B123" s="618" t="s">
        <v>18</v>
      </c>
      <c r="C123" s="650" t="s">
        <v>587</v>
      </c>
      <c r="D123" s="220">
        <f aca="true" t="shared" si="95" ref="D123:J123">D124+D125</f>
        <v>0</v>
      </c>
      <c r="E123" s="220">
        <f t="shared" si="95"/>
        <v>0</v>
      </c>
      <c r="F123" s="220">
        <f t="shared" si="95"/>
        <v>0</v>
      </c>
      <c r="G123" s="220">
        <f t="shared" si="95"/>
        <v>0</v>
      </c>
      <c r="H123" s="220">
        <f t="shared" si="95"/>
        <v>0</v>
      </c>
      <c r="I123" s="220">
        <f t="shared" si="95"/>
        <v>0</v>
      </c>
      <c r="J123" s="220">
        <f t="shared" si="95"/>
        <v>0</v>
      </c>
      <c r="K123" s="220">
        <f aca="true" t="shared" si="96" ref="K123:Q123">K124+K125</f>
        <v>0</v>
      </c>
      <c r="L123" s="220">
        <f t="shared" si="96"/>
        <v>0</v>
      </c>
      <c r="M123" s="220">
        <f t="shared" si="96"/>
        <v>0</v>
      </c>
      <c r="N123" s="220">
        <f t="shared" si="96"/>
        <v>0</v>
      </c>
      <c r="O123" s="220">
        <f t="shared" si="96"/>
        <v>0</v>
      </c>
      <c r="P123" s="220">
        <f t="shared" si="96"/>
        <v>0</v>
      </c>
      <c r="Q123" s="220">
        <f t="shared" si="96"/>
        <v>0</v>
      </c>
      <c r="R123" s="712">
        <v>0</v>
      </c>
    </row>
    <row r="124" spans="1:18" ht="17.25" customHeight="1" thickBot="1">
      <c r="A124" s="639">
        <v>32</v>
      </c>
      <c r="B124" s="618" t="s">
        <v>535</v>
      </c>
      <c r="C124" s="2" t="s">
        <v>585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712">
        <v>0</v>
      </c>
    </row>
    <row r="125" spans="1:18" ht="17.25" customHeight="1">
      <c r="A125" s="651">
        <v>33</v>
      </c>
      <c r="B125" s="618" t="s">
        <v>537</v>
      </c>
      <c r="C125" s="649" t="s">
        <v>586</v>
      </c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712">
        <v>0</v>
      </c>
    </row>
    <row r="126" spans="1:18" ht="17.25" customHeight="1" thickBot="1">
      <c r="A126" s="645">
        <v>34</v>
      </c>
      <c r="B126" s="618" t="s">
        <v>38</v>
      </c>
      <c r="C126" s="2" t="s">
        <v>588</v>
      </c>
      <c r="D126" s="220">
        <f aca="true" t="shared" si="97" ref="D126:J126">D127+D128</f>
        <v>0</v>
      </c>
      <c r="E126" s="220">
        <f t="shared" si="97"/>
        <v>0</v>
      </c>
      <c r="F126" s="220">
        <f t="shared" si="97"/>
        <v>0</v>
      </c>
      <c r="G126" s="220">
        <f t="shared" si="97"/>
        <v>0</v>
      </c>
      <c r="H126" s="220">
        <f t="shared" si="97"/>
        <v>0</v>
      </c>
      <c r="I126" s="220">
        <f t="shared" si="97"/>
        <v>0</v>
      </c>
      <c r="J126" s="220">
        <f t="shared" si="97"/>
        <v>0</v>
      </c>
      <c r="K126" s="220">
        <f aca="true" t="shared" si="98" ref="K126:Q126">K127+K128</f>
        <v>0</v>
      </c>
      <c r="L126" s="220">
        <f t="shared" si="98"/>
        <v>0</v>
      </c>
      <c r="M126" s="220">
        <f t="shared" si="98"/>
        <v>0</v>
      </c>
      <c r="N126" s="220">
        <f t="shared" si="98"/>
        <v>0</v>
      </c>
      <c r="O126" s="220">
        <f t="shared" si="98"/>
        <v>0</v>
      </c>
      <c r="P126" s="220">
        <f t="shared" si="98"/>
        <v>0</v>
      </c>
      <c r="Q126" s="220">
        <f t="shared" si="98"/>
        <v>0</v>
      </c>
      <c r="R126" s="712">
        <v>0</v>
      </c>
    </row>
    <row r="127" spans="1:18" ht="17.25" customHeight="1" thickBot="1">
      <c r="A127" s="639">
        <v>35</v>
      </c>
      <c r="B127" s="618" t="s">
        <v>183</v>
      </c>
      <c r="C127" s="2" t="s">
        <v>118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712">
        <v>0</v>
      </c>
    </row>
    <row r="128" spans="1:18" ht="17.25" customHeight="1">
      <c r="A128" s="615">
        <v>36</v>
      </c>
      <c r="B128" s="618" t="s">
        <v>420</v>
      </c>
      <c r="C128" s="2" t="s">
        <v>120</v>
      </c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712">
        <v>0</v>
      </c>
    </row>
    <row r="129" spans="1:18" ht="17.25" customHeight="1">
      <c r="A129" s="617">
        <v>37</v>
      </c>
      <c r="B129" s="618" t="s">
        <v>39</v>
      </c>
      <c r="C129" s="2" t="s">
        <v>589</v>
      </c>
      <c r="D129" s="220">
        <f aca="true" t="shared" si="99" ref="D129:J129">D130+D131</f>
        <v>0</v>
      </c>
      <c r="E129" s="220">
        <f t="shared" si="99"/>
        <v>0</v>
      </c>
      <c r="F129" s="220">
        <f t="shared" si="99"/>
        <v>0</v>
      </c>
      <c r="G129" s="220">
        <f t="shared" si="99"/>
        <v>0</v>
      </c>
      <c r="H129" s="220">
        <f t="shared" si="99"/>
        <v>0</v>
      </c>
      <c r="I129" s="220">
        <f t="shared" si="99"/>
        <v>0</v>
      </c>
      <c r="J129" s="220">
        <f t="shared" si="99"/>
        <v>0</v>
      </c>
      <c r="K129" s="220">
        <f aca="true" t="shared" si="100" ref="K129:Q129">K130+K131</f>
        <v>0</v>
      </c>
      <c r="L129" s="220">
        <f t="shared" si="100"/>
        <v>0</v>
      </c>
      <c r="M129" s="220">
        <f t="shared" si="100"/>
        <v>0</v>
      </c>
      <c r="N129" s="220">
        <f t="shared" si="100"/>
        <v>0</v>
      </c>
      <c r="O129" s="220">
        <f t="shared" si="100"/>
        <v>0</v>
      </c>
      <c r="P129" s="220">
        <f t="shared" si="100"/>
        <v>0</v>
      </c>
      <c r="Q129" s="220">
        <f t="shared" si="100"/>
        <v>0</v>
      </c>
      <c r="R129" s="712">
        <v>0</v>
      </c>
    </row>
    <row r="130" spans="1:18" ht="17.25" customHeight="1">
      <c r="A130" s="617">
        <v>38</v>
      </c>
      <c r="B130" s="618" t="s">
        <v>181</v>
      </c>
      <c r="C130" s="2" t="s">
        <v>118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712">
        <v>0</v>
      </c>
    </row>
    <row r="131" spans="1:18" s="94" customFormat="1" ht="17.25" customHeight="1">
      <c r="A131" s="622">
        <v>39</v>
      </c>
      <c r="B131" s="618" t="s">
        <v>182</v>
      </c>
      <c r="C131" s="2" t="s">
        <v>120</v>
      </c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712">
        <v>0</v>
      </c>
    </row>
    <row r="132" spans="1:18" ht="17.25" customHeight="1">
      <c r="A132" s="617">
        <v>40</v>
      </c>
      <c r="B132" s="618"/>
      <c r="C132" s="652" t="s">
        <v>590</v>
      </c>
      <c r="D132" s="221">
        <f aca="true" t="shared" si="101" ref="D132:J132">D107+D115</f>
        <v>63297</v>
      </c>
      <c r="E132" s="221">
        <f t="shared" si="101"/>
        <v>0</v>
      </c>
      <c r="F132" s="221">
        <f t="shared" si="101"/>
        <v>63297</v>
      </c>
      <c r="G132" s="221">
        <f t="shared" si="101"/>
        <v>0</v>
      </c>
      <c r="H132" s="221">
        <f t="shared" si="101"/>
        <v>63297</v>
      </c>
      <c r="I132" s="221">
        <f t="shared" si="101"/>
        <v>4225</v>
      </c>
      <c r="J132" s="221">
        <f t="shared" si="101"/>
        <v>67522</v>
      </c>
      <c r="K132" s="221">
        <f aca="true" t="shared" si="102" ref="K132:Q132">K107+K115</f>
        <v>12061</v>
      </c>
      <c r="L132" s="221">
        <f t="shared" si="102"/>
        <v>79583</v>
      </c>
      <c r="M132" s="221">
        <f t="shared" si="102"/>
        <v>0</v>
      </c>
      <c r="N132" s="221">
        <f t="shared" si="102"/>
        <v>79583</v>
      </c>
      <c r="O132" s="221">
        <f t="shared" si="102"/>
        <v>0</v>
      </c>
      <c r="P132" s="221">
        <f t="shared" si="102"/>
        <v>79583</v>
      </c>
      <c r="Q132" s="221">
        <f t="shared" si="102"/>
        <v>79583</v>
      </c>
      <c r="R132" s="709">
        <f>Q132/P132</f>
        <v>1</v>
      </c>
    </row>
    <row r="133" spans="1:18" ht="17.25" customHeight="1">
      <c r="A133" s="619"/>
      <c r="B133" s="618"/>
      <c r="C133" s="644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712"/>
    </row>
    <row r="134" spans="1:18" s="94" customFormat="1" ht="17.25" customHeight="1" thickBot="1">
      <c r="A134" s="629">
        <v>41</v>
      </c>
      <c r="B134" s="621" t="s">
        <v>429</v>
      </c>
      <c r="C134" s="84" t="s">
        <v>591</v>
      </c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709">
        <v>0</v>
      </c>
    </row>
    <row r="135" spans="1:18" ht="17.25" customHeight="1" thickBot="1">
      <c r="A135" s="646"/>
      <c r="B135" s="618" t="s">
        <v>9</v>
      </c>
      <c r="C135" s="2" t="s">
        <v>592</v>
      </c>
      <c r="D135" s="220">
        <f aca="true" t="shared" si="103" ref="D135:J135">D136+D137</f>
        <v>0</v>
      </c>
      <c r="E135" s="220">
        <f t="shared" si="103"/>
        <v>0</v>
      </c>
      <c r="F135" s="220">
        <f t="shared" si="103"/>
        <v>0</v>
      </c>
      <c r="G135" s="220">
        <f t="shared" si="103"/>
        <v>0</v>
      </c>
      <c r="H135" s="220">
        <f t="shared" si="103"/>
        <v>0</v>
      </c>
      <c r="I135" s="220">
        <f t="shared" si="103"/>
        <v>0</v>
      </c>
      <c r="J135" s="220">
        <f t="shared" si="103"/>
        <v>0</v>
      </c>
      <c r="K135" s="220">
        <f aca="true" t="shared" si="104" ref="K135:Q135">K136+K137</f>
        <v>0</v>
      </c>
      <c r="L135" s="220">
        <f t="shared" si="104"/>
        <v>0</v>
      </c>
      <c r="M135" s="220">
        <f t="shared" si="104"/>
        <v>0</v>
      </c>
      <c r="N135" s="220">
        <f t="shared" si="104"/>
        <v>0</v>
      </c>
      <c r="O135" s="220">
        <f t="shared" si="104"/>
        <v>0</v>
      </c>
      <c r="P135" s="220">
        <f t="shared" si="104"/>
        <v>0</v>
      </c>
      <c r="Q135" s="220">
        <f t="shared" si="104"/>
        <v>0</v>
      </c>
      <c r="R135" s="712">
        <v>0</v>
      </c>
    </row>
    <row r="136" spans="1:18" ht="17.25" customHeight="1" thickBot="1">
      <c r="A136" s="646"/>
      <c r="B136" s="618" t="s">
        <v>10</v>
      </c>
      <c r="C136" s="2" t="s">
        <v>593</v>
      </c>
      <c r="D136" s="220"/>
      <c r="E136" s="220"/>
      <c r="F136" s="220">
        <f>D136+E136</f>
        <v>0</v>
      </c>
      <c r="G136" s="220"/>
      <c r="H136" s="220">
        <f>F136+G136</f>
        <v>0</v>
      </c>
      <c r="I136" s="220"/>
      <c r="J136" s="220">
        <f>H136+I136</f>
        <v>0</v>
      </c>
      <c r="K136" s="220"/>
      <c r="L136" s="220">
        <f>J136+K136</f>
        <v>0</v>
      </c>
      <c r="M136" s="220"/>
      <c r="N136" s="220">
        <f>L136+M136</f>
        <v>0</v>
      </c>
      <c r="O136" s="220"/>
      <c r="P136" s="220">
        <f>N136+O136</f>
        <v>0</v>
      </c>
      <c r="Q136" s="220">
        <v>0</v>
      </c>
      <c r="R136" s="712">
        <v>0</v>
      </c>
    </row>
    <row r="137" spans="1:18" ht="17.25" customHeight="1" thickBot="1">
      <c r="A137" s="646"/>
      <c r="B137" s="618" t="s">
        <v>195</v>
      </c>
      <c r="C137" s="2" t="s">
        <v>594</v>
      </c>
      <c r="D137" s="220"/>
      <c r="E137" s="220"/>
      <c r="F137" s="220">
        <f>D137+E137</f>
        <v>0</v>
      </c>
      <c r="G137" s="220"/>
      <c r="H137" s="220">
        <f>F137+G137</f>
        <v>0</v>
      </c>
      <c r="I137" s="220"/>
      <c r="J137" s="220">
        <f>H137+I137</f>
        <v>0</v>
      </c>
      <c r="K137" s="220"/>
      <c r="L137" s="220">
        <f>J137+K137</f>
        <v>0</v>
      </c>
      <c r="M137" s="220"/>
      <c r="N137" s="220">
        <f>L137+M137</f>
        <v>0</v>
      </c>
      <c r="O137" s="220"/>
      <c r="P137" s="220">
        <f>N137+O137</f>
        <v>0</v>
      </c>
      <c r="Q137" s="220"/>
      <c r="R137" s="712">
        <v>0</v>
      </c>
    </row>
    <row r="138" spans="1:18" ht="17.25" customHeight="1" thickBot="1">
      <c r="A138" s="646"/>
      <c r="B138" s="618" t="s">
        <v>15</v>
      </c>
      <c r="C138" s="2" t="s">
        <v>595</v>
      </c>
      <c r="D138" s="220">
        <f aca="true" t="shared" si="105" ref="D138:J138">D139+D140</f>
        <v>0</v>
      </c>
      <c r="E138" s="220">
        <f t="shared" si="105"/>
        <v>0</v>
      </c>
      <c r="F138" s="220">
        <f t="shared" si="105"/>
        <v>0</v>
      </c>
      <c r="G138" s="220">
        <f t="shared" si="105"/>
        <v>0</v>
      </c>
      <c r="H138" s="220">
        <f t="shared" si="105"/>
        <v>0</v>
      </c>
      <c r="I138" s="220">
        <f t="shared" si="105"/>
        <v>0</v>
      </c>
      <c r="J138" s="220">
        <f t="shared" si="105"/>
        <v>0</v>
      </c>
      <c r="K138" s="220">
        <f aca="true" t="shared" si="106" ref="K138:Q138">K139+K140</f>
        <v>0</v>
      </c>
      <c r="L138" s="220">
        <f t="shared" si="106"/>
        <v>0</v>
      </c>
      <c r="M138" s="220">
        <f t="shared" si="106"/>
        <v>0</v>
      </c>
      <c r="N138" s="220">
        <f t="shared" si="106"/>
        <v>0</v>
      </c>
      <c r="O138" s="220">
        <f t="shared" si="106"/>
        <v>0</v>
      </c>
      <c r="P138" s="220">
        <f t="shared" si="106"/>
        <v>0</v>
      </c>
      <c r="Q138" s="220">
        <f t="shared" si="106"/>
        <v>0</v>
      </c>
      <c r="R138" s="712">
        <v>0</v>
      </c>
    </row>
    <row r="139" spans="1:18" ht="17.25" customHeight="1" thickBot="1">
      <c r="A139" s="646"/>
      <c r="B139" s="618" t="s">
        <v>16</v>
      </c>
      <c r="C139" s="2" t="s">
        <v>185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712">
        <v>0</v>
      </c>
    </row>
    <row r="140" spans="1:18" ht="17.25" customHeight="1" thickBot="1">
      <c r="A140" s="646"/>
      <c r="B140" s="618" t="s">
        <v>18</v>
      </c>
      <c r="C140" s="2" t="s">
        <v>186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712">
        <v>0</v>
      </c>
    </row>
    <row r="141" spans="1:18" ht="17.25" customHeight="1" thickBot="1">
      <c r="A141" s="646"/>
      <c r="B141" s="618" t="s">
        <v>38</v>
      </c>
      <c r="C141" s="2" t="s">
        <v>596</v>
      </c>
      <c r="D141" s="220">
        <f aca="true" t="shared" si="107" ref="D141:J141">D142+D145</f>
        <v>0</v>
      </c>
      <c r="E141" s="220">
        <f t="shared" si="107"/>
        <v>0</v>
      </c>
      <c r="F141" s="220">
        <f t="shared" si="107"/>
        <v>0</v>
      </c>
      <c r="G141" s="220">
        <f t="shared" si="107"/>
        <v>0</v>
      </c>
      <c r="H141" s="220">
        <f t="shared" si="107"/>
        <v>0</v>
      </c>
      <c r="I141" s="220">
        <f t="shared" si="107"/>
        <v>0</v>
      </c>
      <c r="J141" s="220">
        <f t="shared" si="107"/>
        <v>0</v>
      </c>
      <c r="K141" s="220">
        <f aca="true" t="shared" si="108" ref="K141:Q141">K142+K145</f>
        <v>0</v>
      </c>
      <c r="L141" s="220">
        <f t="shared" si="108"/>
        <v>0</v>
      </c>
      <c r="M141" s="220">
        <f t="shared" si="108"/>
        <v>0</v>
      </c>
      <c r="N141" s="220">
        <f t="shared" si="108"/>
        <v>0</v>
      </c>
      <c r="O141" s="220">
        <f t="shared" si="108"/>
        <v>0</v>
      </c>
      <c r="P141" s="220">
        <f t="shared" si="108"/>
        <v>0</v>
      </c>
      <c r="Q141" s="220">
        <f t="shared" si="108"/>
        <v>0</v>
      </c>
      <c r="R141" s="712">
        <v>0</v>
      </c>
    </row>
    <row r="142" spans="1:18" ht="17.25" customHeight="1" thickBot="1">
      <c r="A142" s="646"/>
      <c r="B142" s="618" t="s">
        <v>183</v>
      </c>
      <c r="C142" s="2" t="s">
        <v>597</v>
      </c>
      <c r="D142" s="220">
        <f aca="true" t="shared" si="109" ref="D142:J142">D143+D144</f>
        <v>0</v>
      </c>
      <c r="E142" s="220">
        <f t="shared" si="109"/>
        <v>0</v>
      </c>
      <c r="F142" s="220">
        <f t="shared" si="109"/>
        <v>0</v>
      </c>
      <c r="G142" s="220">
        <f t="shared" si="109"/>
        <v>0</v>
      </c>
      <c r="H142" s="220">
        <f t="shared" si="109"/>
        <v>0</v>
      </c>
      <c r="I142" s="220">
        <f t="shared" si="109"/>
        <v>0</v>
      </c>
      <c r="J142" s="220">
        <f t="shared" si="109"/>
        <v>0</v>
      </c>
      <c r="K142" s="220">
        <f aca="true" t="shared" si="110" ref="K142:Q142">K143+K144</f>
        <v>0</v>
      </c>
      <c r="L142" s="220">
        <f t="shared" si="110"/>
        <v>0</v>
      </c>
      <c r="M142" s="220">
        <f t="shared" si="110"/>
        <v>0</v>
      </c>
      <c r="N142" s="220">
        <f t="shared" si="110"/>
        <v>0</v>
      </c>
      <c r="O142" s="220">
        <f t="shared" si="110"/>
        <v>0</v>
      </c>
      <c r="P142" s="220">
        <f t="shared" si="110"/>
        <v>0</v>
      </c>
      <c r="Q142" s="220">
        <f t="shared" si="110"/>
        <v>0</v>
      </c>
      <c r="R142" s="712">
        <v>0</v>
      </c>
    </row>
    <row r="143" spans="1:18" ht="17.25" customHeight="1" thickBot="1">
      <c r="A143" s="646"/>
      <c r="B143" s="618" t="s">
        <v>505</v>
      </c>
      <c r="C143" s="2" t="s">
        <v>598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712">
        <v>0</v>
      </c>
    </row>
    <row r="144" spans="1:18" ht="17.25" customHeight="1" thickBot="1">
      <c r="A144" s="646"/>
      <c r="B144" s="618" t="s">
        <v>507</v>
      </c>
      <c r="C144" s="2" t="s">
        <v>599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712">
        <v>0</v>
      </c>
    </row>
    <row r="145" spans="1:18" ht="17.25" customHeight="1" thickBot="1">
      <c r="A145" s="646"/>
      <c r="B145" s="618" t="s">
        <v>420</v>
      </c>
      <c r="C145" s="2" t="s">
        <v>600</v>
      </c>
      <c r="D145" s="220">
        <f aca="true" t="shared" si="111" ref="D145:J145">D146+D147</f>
        <v>0</v>
      </c>
      <c r="E145" s="220">
        <f t="shared" si="111"/>
        <v>0</v>
      </c>
      <c r="F145" s="220">
        <f t="shared" si="111"/>
        <v>0</v>
      </c>
      <c r="G145" s="220">
        <f t="shared" si="111"/>
        <v>0</v>
      </c>
      <c r="H145" s="220">
        <f t="shared" si="111"/>
        <v>0</v>
      </c>
      <c r="I145" s="220">
        <f t="shared" si="111"/>
        <v>0</v>
      </c>
      <c r="J145" s="220">
        <f t="shared" si="111"/>
        <v>0</v>
      </c>
      <c r="K145" s="220">
        <f aca="true" t="shared" si="112" ref="K145:Q145">K146+K147</f>
        <v>0</v>
      </c>
      <c r="L145" s="220">
        <f t="shared" si="112"/>
        <v>0</v>
      </c>
      <c r="M145" s="220">
        <f t="shared" si="112"/>
        <v>0</v>
      </c>
      <c r="N145" s="220">
        <f t="shared" si="112"/>
        <v>0</v>
      </c>
      <c r="O145" s="220">
        <f t="shared" si="112"/>
        <v>0</v>
      </c>
      <c r="P145" s="220">
        <f t="shared" si="112"/>
        <v>0</v>
      </c>
      <c r="Q145" s="220">
        <f t="shared" si="112"/>
        <v>0</v>
      </c>
      <c r="R145" s="712">
        <v>0</v>
      </c>
    </row>
    <row r="146" spans="1:18" ht="17.25" customHeight="1" thickBot="1">
      <c r="A146" s="646"/>
      <c r="B146" s="618" t="s">
        <v>514</v>
      </c>
      <c r="C146" s="2" t="s">
        <v>598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712">
        <v>0</v>
      </c>
    </row>
    <row r="147" spans="1:18" ht="17.25" customHeight="1" thickBot="1">
      <c r="A147" s="646"/>
      <c r="B147" s="618" t="s">
        <v>516</v>
      </c>
      <c r="C147" s="2" t="s">
        <v>599</v>
      </c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712">
        <v>0</v>
      </c>
    </row>
    <row r="148" spans="1:18" ht="17.25" customHeight="1" thickBot="1">
      <c r="A148" s="646"/>
      <c r="B148" s="618" t="s">
        <v>39</v>
      </c>
      <c r="C148" s="2" t="s">
        <v>601</v>
      </c>
      <c r="D148" s="220">
        <f aca="true" t="shared" si="113" ref="D148:J148">D149+D150</f>
        <v>0</v>
      </c>
      <c r="E148" s="220">
        <f t="shared" si="113"/>
        <v>0</v>
      </c>
      <c r="F148" s="220">
        <f t="shared" si="113"/>
        <v>0</v>
      </c>
      <c r="G148" s="220">
        <f t="shared" si="113"/>
        <v>0</v>
      </c>
      <c r="H148" s="220">
        <f t="shared" si="113"/>
        <v>0</v>
      </c>
      <c r="I148" s="220">
        <f t="shared" si="113"/>
        <v>0</v>
      </c>
      <c r="J148" s="220">
        <f t="shared" si="113"/>
        <v>0</v>
      </c>
      <c r="K148" s="220">
        <f aca="true" t="shared" si="114" ref="K148:Q148">K149+K150</f>
        <v>0</v>
      </c>
      <c r="L148" s="220">
        <f t="shared" si="114"/>
        <v>0</v>
      </c>
      <c r="M148" s="220">
        <f t="shared" si="114"/>
        <v>0</v>
      </c>
      <c r="N148" s="220">
        <f t="shared" si="114"/>
        <v>0</v>
      </c>
      <c r="O148" s="220">
        <f t="shared" si="114"/>
        <v>0</v>
      </c>
      <c r="P148" s="220">
        <f t="shared" si="114"/>
        <v>0</v>
      </c>
      <c r="Q148" s="220">
        <f t="shared" si="114"/>
        <v>0</v>
      </c>
      <c r="R148" s="712">
        <v>0</v>
      </c>
    </row>
    <row r="149" spans="1:18" ht="17.25" customHeight="1" thickBot="1">
      <c r="A149" s="646"/>
      <c r="B149" s="618" t="s">
        <v>181</v>
      </c>
      <c r="C149" s="2" t="s">
        <v>602</v>
      </c>
      <c r="D149" s="220"/>
      <c r="E149" s="220"/>
      <c r="F149" s="220"/>
      <c r="G149" s="220"/>
      <c r="H149" s="220"/>
      <c r="I149" s="220">
        <v>0</v>
      </c>
      <c r="J149" s="220"/>
      <c r="K149" s="220">
        <v>0</v>
      </c>
      <c r="L149" s="220"/>
      <c r="M149" s="220">
        <v>0</v>
      </c>
      <c r="N149" s="220"/>
      <c r="O149" s="220">
        <v>0</v>
      </c>
      <c r="P149" s="220"/>
      <c r="Q149" s="220"/>
      <c r="R149" s="712">
        <v>0</v>
      </c>
    </row>
    <row r="150" spans="1:18" ht="17.25" customHeight="1" thickBot="1">
      <c r="A150" s="639">
        <v>42</v>
      </c>
      <c r="B150" s="618" t="s">
        <v>182</v>
      </c>
      <c r="C150" s="2" t="s">
        <v>603</v>
      </c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712">
        <v>0</v>
      </c>
    </row>
    <row r="151" spans="1:18" ht="17.25" customHeight="1" thickBot="1">
      <c r="A151" s="639">
        <v>43</v>
      </c>
      <c r="B151" s="618" t="s">
        <v>40</v>
      </c>
      <c r="C151" s="2" t="s">
        <v>604</v>
      </c>
      <c r="D151" s="220">
        <f aca="true" t="shared" si="115" ref="D151:J151">D152+D153</f>
        <v>0</v>
      </c>
      <c r="E151" s="220">
        <f t="shared" si="115"/>
        <v>0</v>
      </c>
      <c r="F151" s="220">
        <f t="shared" si="115"/>
        <v>0</v>
      </c>
      <c r="G151" s="220">
        <f t="shared" si="115"/>
        <v>0</v>
      </c>
      <c r="H151" s="220">
        <f t="shared" si="115"/>
        <v>0</v>
      </c>
      <c r="I151" s="220">
        <f t="shared" si="115"/>
        <v>0</v>
      </c>
      <c r="J151" s="220">
        <f t="shared" si="115"/>
        <v>0</v>
      </c>
      <c r="K151" s="220">
        <f aca="true" t="shared" si="116" ref="K151:Q151">K152+K153</f>
        <v>0</v>
      </c>
      <c r="L151" s="220">
        <f t="shared" si="116"/>
        <v>0</v>
      </c>
      <c r="M151" s="220">
        <f t="shared" si="116"/>
        <v>0</v>
      </c>
      <c r="N151" s="220">
        <f t="shared" si="116"/>
        <v>0</v>
      </c>
      <c r="O151" s="220">
        <f t="shared" si="116"/>
        <v>0</v>
      </c>
      <c r="P151" s="220">
        <f t="shared" si="116"/>
        <v>0</v>
      </c>
      <c r="Q151" s="220">
        <f t="shared" si="116"/>
        <v>0</v>
      </c>
      <c r="R151" s="712">
        <v>0</v>
      </c>
    </row>
    <row r="152" spans="1:18" ht="17.25" customHeight="1" thickBot="1">
      <c r="A152" s="639"/>
      <c r="B152" s="618" t="s">
        <v>414</v>
      </c>
      <c r="C152" s="2" t="s">
        <v>118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712">
        <v>0</v>
      </c>
    </row>
    <row r="153" spans="1:18" ht="17.25" customHeight="1" thickBot="1">
      <c r="A153" s="639"/>
      <c r="B153" s="618" t="s">
        <v>415</v>
      </c>
      <c r="C153" s="2" t="s">
        <v>120</v>
      </c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712">
        <v>0</v>
      </c>
    </row>
    <row r="154" spans="1:18" s="656" customFormat="1" ht="17.25" customHeight="1" thickBot="1">
      <c r="A154" s="653">
        <v>44</v>
      </c>
      <c r="B154" s="654"/>
      <c r="C154" s="652" t="s">
        <v>605</v>
      </c>
      <c r="D154" s="655">
        <f aca="true" t="shared" si="117" ref="D154:J154">D151+D148+D141+D138+D135</f>
        <v>0</v>
      </c>
      <c r="E154" s="655">
        <f t="shared" si="117"/>
        <v>0</v>
      </c>
      <c r="F154" s="655">
        <f t="shared" si="117"/>
        <v>0</v>
      </c>
      <c r="G154" s="655">
        <f t="shared" si="117"/>
        <v>0</v>
      </c>
      <c r="H154" s="655">
        <f t="shared" si="117"/>
        <v>0</v>
      </c>
      <c r="I154" s="655">
        <f t="shared" si="117"/>
        <v>0</v>
      </c>
      <c r="J154" s="655">
        <f t="shared" si="117"/>
        <v>0</v>
      </c>
      <c r="K154" s="655">
        <f aca="true" t="shared" si="118" ref="K154:Q154">K151+K148+K141+K138+K135</f>
        <v>0</v>
      </c>
      <c r="L154" s="655">
        <f t="shared" si="118"/>
        <v>0</v>
      </c>
      <c r="M154" s="655">
        <f t="shared" si="118"/>
        <v>0</v>
      </c>
      <c r="N154" s="655">
        <f t="shared" si="118"/>
        <v>0</v>
      </c>
      <c r="O154" s="655">
        <f t="shared" si="118"/>
        <v>0</v>
      </c>
      <c r="P154" s="655">
        <f t="shared" si="118"/>
        <v>0</v>
      </c>
      <c r="Q154" s="655">
        <f t="shared" si="118"/>
        <v>0</v>
      </c>
      <c r="R154" s="709">
        <v>0</v>
      </c>
    </row>
    <row r="155" spans="1:18" ht="17.25" customHeight="1" thickBot="1">
      <c r="A155" s="657">
        <v>24</v>
      </c>
      <c r="B155" s="618"/>
      <c r="C155" s="2" t="s">
        <v>2</v>
      </c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>
        <v>3199</v>
      </c>
      <c r="R155" s="712">
        <v>0</v>
      </c>
    </row>
    <row r="156" spans="1:18" ht="17.25" customHeight="1" thickBot="1">
      <c r="A156" s="657"/>
      <c r="B156" s="618"/>
      <c r="C156" s="2" t="s">
        <v>3</v>
      </c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>
        <v>-813</v>
      </c>
      <c r="R156" s="712">
        <v>0</v>
      </c>
    </row>
    <row r="157" spans="1:18" s="94" customFormat="1" ht="17.25" customHeight="1" thickBot="1">
      <c r="A157" s="159"/>
      <c r="B157" s="724" t="s">
        <v>606</v>
      </c>
      <c r="C157" s="725"/>
      <c r="D157" s="221">
        <f aca="true" t="shared" si="119" ref="D157:J157">D100+D132</f>
        <v>286917</v>
      </c>
      <c r="E157" s="221">
        <f t="shared" si="119"/>
        <v>5897</v>
      </c>
      <c r="F157" s="221">
        <f t="shared" si="119"/>
        <v>292814</v>
      </c>
      <c r="G157" s="221">
        <f t="shared" si="119"/>
        <v>3934</v>
      </c>
      <c r="H157" s="221">
        <f t="shared" si="119"/>
        <v>296748</v>
      </c>
      <c r="I157" s="221">
        <f t="shared" si="119"/>
        <v>23254</v>
      </c>
      <c r="J157" s="221">
        <f t="shared" si="119"/>
        <v>320002</v>
      </c>
      <c r="K157" s="221">
        <f aca="true" t="shared" si="120" ref="K157:P157">K100+K132</f>
        <v>46178</v>
      </c>
      <c r="L157" s="221">
        <f t="shared" si="120"/>
        <v>366180</v>
      </c>
      <c r="M157" s="221">
        <f t="shared" si="120"/>
        <v>13845</v>
      </c>
      <c r="N157" s="221">
        <f t="shared" si="120"/>
        <v>380025</v>
      </c>
      <c r="O157" s="221">
        <f t="shared" si="120"/>
        <v>0</v>
      </c>
      <c r="P157" s="221">
        <f t="shared" si="120"/>
        <v>380025</v>
      </c>
      <c r="Q157" s="221">
        <f>Q100+Q132+Q156</f>
        <v>384672</v>
      </c>
      <c r="R157" s="709">
        <f>Q157/P157</f>
        <v>1.0122281428853366</v>
      </c>
    </row>
    <row r="158" spans="1:18" s="94" customFormat="1" ht="17.25" customHeight="1" thickBot="1">
      <c r="A158" s="174">
        <v>45</v>
      </c>
      <c r="B158" s="726" t="s">
        <v>607</v>
      </c>
      <c r="C158" s="727"/>
      <c r="D158" s="222">
        <f aca="true" t="shared" si="121" ref="D158:J158">D101+D154</f>
        <v>286917</v>
      </c>
      <c r="E158" s="222">
        <f t="shared" si="121"/>
        <v>5897</v>
      </c>
      <c r="F158" s="222">
        <f t="shared" si="121"/>
        <v>292814</v>
      </c>
      <c r="G158" s="222">
        <f t="shared" si="121"/>
        <v>3934</v>
      </c>
      <c r="H158" s="222">
        <f t="shared" si="121"/>
        <v>296748</v>
      </c>
      <c r="I158" s="222">
        <f t="shared" si="121"/>
        <v>23254</v>
      </c>
      <c r="J158" s="222">
        <f t="shared" si="121"/>
        <v>320002</v>
      </c>
      <c r="K158" s="222">
        <f aca="true" t="shared" si="122" ref="K158:P158">K101+K154</f>
        <v>46178</v>
      </c>
      <c r="L158" s="222">
        <f t="shared" si="122"/>
        <v>366180</v>
      </c>
      <c r="M158" s="222">
        <f t="shared" si="122"/>
        <v>13845</v>
      </c>
      <c r="N158" s="222">
        <f t="shared" si="122"/>
        <v>380025</v>
      </c>
      <c r="O158" s="222">
        <f t="shared" si="122"/>
        <v>0</v>
      </c>
      <c r="P158" s="222">
        <f t="shared" si="122"/>
        <v>380025</v>
      </c>
      <c r="Q158" s="222">
        <f>Q101+Q154+Q155</f>
        <v>321820</v>
      </c>
      <c r="R158" s="710">
        <f>Q158/P158</f>
        <v>0.8468390237484376</v>
      </c>
    </row>
    <row r="159" spans="1:4" s="102" customFormat="1" ht="17.25" customHeight="1">
      <c r="A159" s="217"/>
      <c r="B159" s="587"/>
      <c r="C159" s="178"/>
      <c r="D159" s="217"/>
    </row>
  </sheetData>
  <sheetProtection/>
  <mergeCells count="4">
    <mergeCell ref="B157:C157"/>
    <mergeCell ref="B158:C158"/>
    <mergeCell ref="A7:D7"/>
    <mergeCell ref="A5:R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65" r:id="rId1"/>
  <rowBreaks count="8" manualBreakCount="8">
    <brk id="54" max="17" man="1"/>
    <brk id="113" max="17" man="1"/>
    <brk id="158" max="17" man="1"/>
    <brk id="199" max="17" man="1"/>
    <brk id="237" max="17" man="1"/>
    <brk id="292" max="17" man="1"/>
    <brk id="346" max="17" man="1"/>
    <brk id="38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9.125" style="11" customWidth="1"/>
    <col min="2" max="2" width="46.375" style="0" customWidth="1"/>
    <col min="3" max="3" width="17.75390625" style="0" customWidth="1"/>
    <col min="4" max="4" width="16.25390625" style="0" customWidth="1"/>
  </cols>
  <sheetData>
    <row r="1" spans="1:4" ht="12.75" customHeight="1">
      <c r="A1" s="752" t="s">
        <v>669</v>
      </c>
      <c r="B1" s="752"/>
      <c r="C1" s="753"/>
      <c r="D1" s="753"/>
    </row>
    <row r="3" spans="1:8" ht="15">
      <c r="A3" s="758" t="s">
        <v>650</v>
      </c>
      <c r="B3" s="758"/>
      <c r="C3" s="758"/>
      <c r="D3" s="758"/>
      <c r="E3" s="16"/>
      <c r="F3" s="16"/>
      <c r="G3" s="16"/>
      <c r="H3" s="16"/>
    </row>
    <row r="4" spans="1:8" ht="15">
      <c r="A4" s="758" t="s">
        <v>338</v>
      </c>
      <c r="B4" s="758"/>
      <c r="C4" s="758"/>
      <c r="D4" s="758"/>
      <c r="E4" s="16"/>
      <c r="F4" s="16"/>
      <c r="G4" s="16"/>
      <c r="H4" s="16"/>
    </row>
    <row r="7" ht="13.5" thickBot="1">
      <c r="D7" s="15" t="s">
        <v>339</v>
      </c>
    </row>
    <row r="8" spans="1:4" s="395" customFormat="1" ht="26.25" thickBot="1">
      <c r="A8" s="391" t="s">
        <v>206</v>
      </c>
      <c r="B8" s="392" t="s">
        <v>340</v>
      </c>
      <c r="C8" s="393" t="s">
        <v>341</v>
      </c>
      <c r="D8" s="394" t="s">
        <v>342</v>
      </c>
    </row>
    <row r="9" spans="1:4" ht="21" customHeight="1">
      <c r="A9" s="396" t="s">
        <v>9</v>
      </c>
      <c r="B9" s="143" t="s">
        <v>343</v>
      </c>
      <c r="C9" s="396"/>
      <c r="D9" s="397"/>
    </row>
    <row r="10" spans="1:4" ht="21" customHeight="1">
      <c r="A10" s="398" t="s">
        <v>15</v>
      </c>
      <c r="B10" s="140" t="s">
        <v>344</v>
      </c>
      <c r="C10" s="140"/>
      <c r="D10" s="140"/>
    </row>
    <row r="11" spans="1:4" ht="21" customHeight="1">
      <c r="A11" s="398" t="s">
        <v>38</v>
      </c>
      <c r="B11" s="140" t="s">
        <v>345</v>
      </c>
      <c r="C11" s="140"/>
      <c r="D11" s="140"/>
    </row>
    <row r="12" spans="1:4" ht="21" customHeight="1">
      <c r="A12" s="398" t="s">
        <v>39</v>
      </c>
      <c r="B12" s="140" t="s">
        <v>346</v>
      </c>
      <c r="C12" s="140"/>
      <c r="D12" s="140"/>
    </row>
    <row r="13" spans="1:4" ht="21" customHeight="1">
      <c r="A13" s="398" t="s">
        <v>40</v>
      </c>
      <c r="B13" s="140"/>
      <c r="C13" s="140"/>
      <c r="D13" s="140"/>
    </row>
    <row r="14" spans="1:4" ht="21" customHeight="1">
      <c r="A14" s="398" t="s">
        <v>41</v>
      </c>
      <c r="B14" s="140"/>
      <c r="C14" s="140"/>
      <c r="D14" s="140"/>
    </row>
    <row r="15" spans="1:4" ht="21" customHeight="1">
      <c r="A15" s="398" t="s">
        <v>43</v>
      </c>
      <c r="B15" s="140"/>
      <c r="C15" s="140"/>
      <c r="D15" s="140"/>
    </row>
    <row r="16" spans="1:4" ht="21" customHeight="1">
      <c r="A16" s="398" t="s">
        <v>44</v>
      </c>
      <c r="B16" s="140"/>
      <c r="C16" s="140"/>
      <c r="D16" s="140"/>
    </row>
    <row r="17" spans="1:4" ht="21" customHeight="1">
      <c r="A17" s="398" t="s">
        <v>45</v>
      </c>
      <c r="B17" s="140"/>
      <c r="C17" s="140"/>
      <c r="D17" s="398"/>
    </row>
    <row r="18" spans="1:4" ht="21" customHeight="1">
      <c r="A18" s="398" t="s">
        <v>47</v>
      </c>
      <c r="B18" s="140"/>
      <c r="C18" s="140"/>
      <c r="D18" s="140"/>
    </row>
    <row r="19" spans="1:4" ht="21" customHeight="1">
      <c r="A19" s="398" t="s">
        <v>48</v>
      </c>
      <c r="B19" s="140"/>
      <c r="C19" s="140"/>
      <c r="D19" s="140"/>
    </row>
    <row r="20" spans="1:4" ht="21" customHeight="1">
      <c r="A20" s="398" t="s">
        <v>49</v>
      </c>
      <c r="B20" s="140"/>
      <c r="C20" s="140"/>
      <c r="D20" s="140"/>
    </row>
    <row r="21" spans="1:4" ht="21" customHeight="1">
      <c r="A21" s="398" t="s">
        <v>50</v>
      </c>
      <c r="B21" s="140"/>
      <c r="C21" s="140"/>
      <c r="D21" s="140"/>
    </row>
    <row r="22" spans="1:4" ht="21" customHeight="1">
      <c r="A22" s="398" t="s">
        <v>52</v>
      </c>
      <c r="B22" s="140"/>
      <c r="C22" s="140"/>
      <c r="D22" s="140"/>
    </row>
    <row r="23" spans="1:4" ht="21" customHeight="1">
      <c r="A23" s="398" t="s">
        <v>53</v>
      </c>
      <c r="B23" s="140"/>
      <c r="C23" s="140"/>
      <c r="D23" s="140"/>
    </row>
    <row r="24" spans="1:4" ht="21" customHeight="1">
      <c r="A24" s="398" t="s">
        <v>54</v>
      </c>
      <c r="B24" s="140"/>
      <c r="C24" s="140"/>
      <c r="D24" s="140"/>
    </row>
    <row r="25" spans="1:4" ht="21" customHeight="1">
      <c r="A25" s="398" t="s">
        <v>56</v>
      </c>
      <c r="B25" s="140"/>
      <c r="C25" s="140"/>
      <c r="D25" s="140"/>
    </row>
    <row r="26" spans="1:4" ht="21" customHeight="1">
      <c r="A26" s="398" t="s">
        <v>57</v>
      </c>
      <c r="B26" s="140"/>
      <c r="C26" s="140"/>
      <c r="D26" s="140"/>
    </row>
    <row r="27" spans="1:4" ht="21" customHeight="1">
      <c r="A27" s="398" t="s">
        <v>58</v>
      </c>
      <c r="B27" s="140"/>
      <c r="C27" s="140"/>
      <c r="D27" s="140"/>
    </row>
    <row r="28" spans="1:4" ht="21" customHeight="1">
      <c r="A28" s="398" t="s">
        <v>59</v>
      </c>
      <c r="B28" s="140"/>
      <c r="C28" s="140"/>
      <c r="D28" s="140"/>
    </row>
    <row r="29" spans="1:4" ht="16.5" customHeight="1">
      <c r="A29" s="399"/>
      <c r="B29" s="400" t="s">
        <v>75</v>
      </c>
      <c r="C29" s="401"/>
      <c r="D29" s="402"/>
    </row>
  </sheetData>
  <sheetProtection/>
  <mergeCells count="3">
    <mergeCell ref="A1:D1"/>
    <mergeCell ref="A3:D3"/>
    <mergeCell ref="A4:D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126"/>
  <sheetViews>
    <sheetView zoomScalePageLayoutView="0" workbookViewId="0" topLeftCell="A4">
      <selection activeCell="C5" sqref="C5:F5"/>
    </sheetView>
  </sheetViews>
  <sheetFormatPr defaultColWidth="9.00390625" defaultRowHeight="12.75"/>
  <cols>
    <col min="1" max="1" width="9.25390625" style="0" customWidth="1"/>
    <col min="2" max="2" width="0.12890625" style="0" customWidth="1"/>
    <col min="3" max="3" width="9.125" style="11" customWidth="1"/>
    <col min="4" max="4" width="51.625" style="0" customWidth="1"/>
    <col min="5" max="5" width="11.625" style="0" bestFit="1" customWidth="1"/>
    <col min="6" max="6" width="10.625" style="0" customWidth="1"/>
  </cols>
  <sheetData>
    <row r="5" spans="3:6" ht="12.75" customHeight="1">
      <c r="C5" s="752" t="s">
        <v>669</v>
      </c>
      <c r="D5" s="752"/>
      <c r="E5" s="753"/>
      <c r="F5" s="753"/>
    </row>
    <row r="7" spans="3:5" ht="12.75">
      <c r="C7" s="6" t="s">
        <v>649</v>
      </c>
      <c r="D7" s="6"/>
      <c r="E7" s="6"/>
    </row>
    <row r="8" spans="3:5" ht="12.75">
      <c r="C8" s="403" t="s">
        <v>347</v>
      </c>
      <c r="D8" s="6"/>
      <c r="E8" s="6"/>
    </row>
    <row r="10" ht="13.5" thickBot="1"/>
    <row r="11" spans="3:6" ht="21" customHeight="1" thickBot="1">
      <c r="C11" s="254" t="s">
        <v>348</v>
      </c>
      <c r="D11" s="404" t="s">
        <v>205</v>
      </c>
      <c r="E11" s="251" t="s">
        <v>349</v>
      </c>
      <c r="F11" s="249"/>
    </row>
    <row r="12" spans="3:5" ht="21" customHeight="1">
      <c r="C12" s="405" t="s">
        <v>9</v>
      </c>
      <c r="D12" s="143" t="s">
        <v>350</v>
      </c>
      <c r="E12" s="515"/>
    </row>
    <row r="13" spans="3:5" ht="21" customHeight="1">
      <c r="C13" s="406" t="s">
        <v>15</v>
      </c>
      <c r="D13" s="140" t="s">
        <v>351</v>
      </c>
      <c r="E13" s="531">
        <v>8097</v>
      </c>
    </row>
    <row r="14" spans="3:5" ht="21" customHeight="1">
      <c r="C14" s="406" t="s">
        <v>38</v>
      </c>
      <c r="D14" s="140" t="s">
        <v>352</v>
      </c>
      <c r="E14" s="516">
        <v>200</v>
      </c>
    </row>
    <row r="15" spans="3:5" ht="21" customHeight="1">
      <c r="C15" s="406" t="s">
        <v>39</v>
      </c>
      <c r="D15" s="140" t="s">
        <v>353</v>
      </c>
      <c r="E15" s="516"/>
    </row>
    <row r="16" spans="3:7" ht="21" customHeight="1">
      <c r="C16" s="406" t="s">
        <v>40</v>
      </c>
      <c r="D16" s="140" t="s">
        <v>354</v>
      </c>
      <c r="E16" s="516"/>
      <c r="G16" s="409"/>
    </row>
    <row r="17" spans="3:5" ht="21" customHeight="1">
      <c r="C17" s="406" t="s">
        <v>41</v>
      </c>
      <c r="D17" s="140" t="s">
        <v>355</v>
      </c>
      <c r="E17" s="516"/>
    </row>
    <row r="18" spans="3:5" ht="21" customHeight="1">
      <c r="C18" s="406" t="s">
        <v>43</v>
      </c>
      <c r="D18" s="140" t="s">
        <v>356</v>
      </c>
      <c r="E18" s="516">
        <v>4730</v>
      </c>
    </row>
    <row r="19" spans="3:5" ht="21" customHeight="1">
      <c r="C19" s="406" t="s">
        <v>44</v>
      </c>
      <c r="D19" s="140" t="s">
        <v>357</v>
      </c>
      <c r="E19" s="516">
        <v>8430</v>
      </c>
    </row>
    <row r="20" spans="3:5" ht="21" customHeight="1">
      <c r="C20" s="406" t="s">
        <v>45</v>
      </c>
      <c r="D20" s="140" t="s">
        <v>358</v>
      </c>
      <c r="E20" s="516"/>
    </row>
    <row r="21" spans="3:5" ht="21" customHeight="1" thickBot="1">
      <c r="C21" s="410" t="s">
        <v>47</v>
      </c>
      <c r="D21" s="142" t="s">
        <v>359</v>
      </c>
      <c r="E21" s="517"/>
    </row>
    <row r="22" spans="3:7" ht="21" customHeight="1" thickBot="1">
      <c r="C22" s="254" t="s">
        <v>48</v>
      </c>
      <c r="D22" s="355" t="s">
        <v>360</v>
      </c>
      <c r="E22" s="518">
        <f>SUM(E12:E21)</f>
        <v>21457</v>
      </c>
      <c r="G22" s="249"/>
    </row>
    <row r="58" s="409" customFormat="1" ht="12.75"/>
    <row r="64" s="249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>
      <c r="I125" s="12"/>
    </row>
    <row r="126" ht="18" customHeight="1">
      <c r="H126" s="15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:D1"/>
    </sheetView>
  </sheetViews>
  <sheetFormatPr defaultColWidth="9.00390625" defaultRowHeight="12.75"/>
  <cols>
    <col min="4" max="4" width="15.875" style="0" customWidth="1"/>
    <col min="5" max="5" width="6.75390625" style="11" customWidth="1"/>
    <col min="6" max="6" width="15.625" style="452" customWidth="1"/>
    <col min="8" max="8" width="8.625" style="0" customWidth="1"/>
    <col min="9" max="9" width="0.6171875" style="0" customWidth="1"/>
  </cols>
  <sheetData>
    <row r="1" spans="1:6" ht="14.25" customHeight="1">
      <c r="A1" s="752" t="s">
        <v>669</v>
      </c>
      <c r="B1" s="752"/>
      <c r="C1" s="753"/>
      <c r="D1" s="753"/>
      <c r="F1" s="12"/>
    </row>
    <row r="2" spans="6:8" ht="12.75">
      <c r="F2" s="12"/>
      <c r="G2" s="763" t="s">
        <v>374</v>
      </c>
      <c r="H2" s="763"/>
    </row>
    <row r="3" spans="6:8" ht="12.75">
      <c r="F3" s="12"/>
      <c r="G3" s="15"/>
      <c r="H3" s="15"/>
    </row>
    <row r="4" spans="3:8" ht="12.75">
      <c r="C4" s="759" t="s">
        <v>375</v>
      </c>
      <c r="D4" s="759"/>
      <c r="E4" s="759"/>
      <c r="F4" s="759"/>
      <c r="G4" s="15"/>
      <c r="H4" s="15"/>
    </row>
    <row r="5" spans="3:8" ht="12.75">
      <c r="C5" s="759" t="s">
        <v>648</v>
      </c>
      <c r="D5" s="759"/>
      <c r="E5" s="759"/>
      <c r="F5" s="759"/>
      <c r="G5" s="15"/>
      <c r="H5" s="15"/>
    </row>
    <row r="6" spans="3:8" ht="12.75">
      <c r="C6" s="759" t="s">
        <v>376</v>
      </c>
      <c r="D6" s="759"/>
      <c r="E6" s="759"/>
      <c r="F6" s="759"/>
      <c r="G6" s="15"/>
      <c r="H6" s="15"/>
    </row>
    <row r="7" ht="13.5" thickBot="1">
      <c r="F7" s="144"/>
    </row>
    <row r="8" spans="1:9" ht="43.5" thickBot="1">
      <c r="A8" s="760" t="s">
        <v>83</v>
      </c>
      <c r="B8" s="761"/>
      <c r="C8" s="761"/>
      <c r="D8" s="762"/>
      <c r="E8" s="444" t="s">
        <v>171</v>
      </c>
      <c r="F8" s="443" t="s">
        <v>377</v>
      </c>
      <c r="G8" s="761" t="s">
        <v>378</v>
      </c>
      <c r="H8" s="761"/>
      <c r="I8" s="445"/>
    </row>
    <row r="9" spans="1:9" ht="9.75" customHeight="1" hidden="1">
      <c r="A9" s="446"/>
      <c r="B9" s="447"/>
      <c r="C9" s="447"/>
      <c r="D9" s="448"/>
      <c r="E9" s="449"/>
      <c r="F9" s="450"/>
      <c r="G9" s="451"/>
      <c r="H9" s="451"/>
      <c r="I9" s="452"/>
    </row>
    <row r="10" spans="1:9" ht="2.25" customHeight="1" hidden="1">
      <c r="A10" s="453"/>
      <c r="B10" s="447"/>
      <c r="C10" s="447"/>
      <c r="D10" s="448"/>
      <c r="E10" s="449"/>
      <c r="F10" s="448"/>
      <c r="G10" s="454"/>
      <c r="H10" s="454"/>
      <c r="I10" s="452"/>
    </row>
    <row r="11" spans="1:9" ht="18" customHeight="1">
      <c r="A11" s="455" t="s">
        <v>379</v>
      </c>
      <c r="B11" s="456"/>
      <c r="C11" s="456"/>
      <c r="D11" s="457"/>
      <c r="E11" s="458" t="s">
        <v>9</v>
      </c>
      <c r="F11" s="457"/>
      <c r="G11" s="456"/>
      <c r="H11" s="456"/>
      <c r="I11" s="452"/>
    </row>
    <row r="12" spans="1:9" ht="18" customHeight="1">
      <c r="A12" s="459" t="s">
        <v>380</v>
      </c>
      <c r="B12" s="460"/>
      <c r="C12" s="460"/>
      <c r="D12" s="461"/>
      <c r="E12" s="462" t="s">
        <v>15</v>
      </c>
      <c r="F12" s="461"/>
      <c r="G12" s="460"/>
      <c r="H12" s="460"/>
      <c r="I12" s="452"/>
    </row>
    <row r="13" spans="1:9" ht="18" customHeight="1">
      <c r="A13" s="459" t="s">
        <v>381</v>
      </c>
      <c r="B13" s="460"/>
      <c r="C13" s="460"/>
      <c r="D13" s="461"/>
      <c r="E13" s="462" t="s">
        <v>38</v>
      </c>
      <c r="F13" s="461"/>
      <c r="G13" s="460"/>
      <c r="H13" s="460"/>
      <c r="I13" s="452"/>
    </row>
    <row r="14" spans="1:9" ht="18" customHeight="1">
      <c r="A14" s="459" t="s">
        <v>382</v>
      </c>
      <c r="B14" s="460"/>
      <c r="C14" s="460"/>
      <c r="D14" s="461"/>
      <c r="E14" s="462" t="s">
        <v>39</v>
      </c>
      <c r="F14" s="461"/>
      <c r="G14" s="460"/>
      <c r="H14" s="460"/>
      <c r="I14" s="452"/>
    </row>
    <row r="15" spans="1:9" ht="18" customHeight="1">
      <c r="A15" s="459" t="s">
        <v>383</v>
      </c>
      <c r="B15" s="460"/>
      <c r="C15" s="460"/>
      <c r="D15" s="461"/>
      <c r="E15" s="462" t="s">
        <v>40</v>
      </c>
      <c r="F15" s="461"/>
      <c r="G15" s="460"/>
      <c r="H15" s="460"/>
      <c r="I15" s="452"/>
    </row>
    <row r="16" spans="1:9" ht="18" customHeight="1">
      <c r="A16" s="459" t="s">
        <v>384</v>
      </c>
      <c r="B16" s="460"/>
      <c r="C16" s="460"/>
      <c r="D16" s="461"/>
      <c r="E16" s="462" t="s">
        <v>41</v>
      </c>
      <c r="F16" s="461"/>
      <c r="G16" s="460"/>
      <c r="H16" s="460"/>
      <c r="I16" s="452"/>
    </row>
    <row r="17" spans="1:9" ht="18" customHeight="1">
      <c r="A17" s="459" t="s">
        <v>385</v>
      </c>
      <c r="B17" s="460"/>
      <c r="C17" s="460"/>
      <c r="D17" s="461"/>
      <c r="E17" s="462" t="s">
        <v>43</v>
      </c>
      <c r="F17" s="461"/>
      <c r="G17" s="460"/>
      <c r="H17" s="460"/>
      <c r="I17" s="452"/>
    </row>
    <row r="18" spans="1:9" ht="18" customHeight="1">
      <c r="A18" s="459" t="s">
        <v>386</v>
      </c>
      <c r="B18" s="460"/>
      <c r="C18" s="460"/>
      <c r="D18" s="461"/>
      <c r="E18" s="462" t="s">
        <v>44</v>
      </c>
      <c r="F18" s="463"/>
      <c r="G18" s="460"/>
      <c r="H18" s="460"/>
      <c r="I18" s="452"/>
    </row>
    <row r="19" spans="1:9" ht="18" customHeight="1">
      <c r="A19" s="459"/>
      <c r="B19" s="460"/>
      <c r="C19" s="460"/>
      <c r="D19" s="461"/>
      <c r="E19" s="462" t="s">
        <v>45</v>
      </c>
      <c r="F19" s="461"/>
      <c r="G19" s="460"/>
      <c r="H19" s="460"/>
      <c r="I19" s="452"/>
    </row>
    <row r="20" spans="1:9" ht="18" customHeight="1">
      <c r="A20" s="464"/>
      <c r="B20" s="465"/>
      <c r="C20" s="465"/>
      <c r="D20" s="466"/>
      <c r="E20" s="467" t="s">
        <v>47</v>
      </c>
      <c r="F20" s="466"/>
      <c r="G20" s="465"/>
      <c r="H20" s="465"/>
      <c r="I20" s="452"/>
    </row>
    <row r="21" spans="1:9" ht="18" customHeight="1">
      <c r="A21" s="464"/>
      <c r="B21" s="465"/>
      <c r="C21" s="465"/>
      <c r="D21" s="466"/>
      <c r="E21" s="467" t="s">
        <v>48</v>
      </c>
      <c r="F21" s="466"/>
      <c r="G21" s="465"/>
      <c r="H21" s="465"/>
      <c r="I21" s="452"/>
    </row>
    <row r="22" spans="1:9" ht="18" customHeight="1">
      <c r="A22" s="464"/>
      <c r="B22" s="465"/>
      <c r="C22" s="465"/>
      <c r="D22" s="466"/>
      <c r="E22" s="467" t="s">
        <v>49</v>
      </c>
      <c r="F22" s="466"/>
      <c r="G22" s="465"/>
      <c r="H22" s="465"/>
      <c r="I22" s="452"/>
    </row>
    <row r="23" spans="1:9" ht="18" customHeight="1">
      <c r="A23" s="464"/>
      <c r="B23" s="465"/>
      <c r="C23" s="465"/>
      <c r="D23" s="466"/>
      <c r="E23" s="467" t="s">
        <v>50</v>
      </c>
      <c r="F23" s="466"/>
      <c r="G23" s="465"/>
      <c r="H23" s="465"/>
      <c r="I23" s="452"/>
    </row>
    <row r="24" spans="1:9" ht="18" customHeight="1">
      <c r="A24" s="464"/>
      <c r="B24" s="465"/>
      <c r="C24" s="465"/>
      <c r="D24" s="466"/>
      <c r="E24" s="467" t="s">
        <v>52</v>
      </c>
      <c r="F24" s="466"/>
      <c r="G24" s="465"/>
      <c r="H24" s="465"/>
      <c r="I24" s="452"/>
    </row>
    <row r="25" spans="1:9" ht="18" customHeight="1">
      <c r="A25" s="464"/>
      <c r="B25" s="465"/>
      <c r="C25" s="465"/>
      <c r="D25" s="466"/>
      <c r="E25" s="467" t="s">
        <v>53</v>
      </c>
      <c r="F25" s="466"/>
      <c r="G25" s="465"/>
      <c r="H25" s="465"/>
      <c r="I25" s="452"/>
    </row>
    <row r="26" spans="1:9" ht="18" customHeight="1">
      <c r="A26" s="464"/>
      <c r="B26" s="465"/>
      <c r="C26" s="465"/>
      <c r="D26" s="466"/>
      <c r="E26" s="467" t="s">
        <v>54</v>
      </c>
      <c r="F26" s="466"/>
      <c r="G26" s="465"/>
      <c r="H26" s="465"/>
      <c r="I26" s="452"/>
    </row>
    <row r="27" spans="1:9" ht="18" customHeight="1">
      <c r="A27" s="464"/>
      <c r="B27" s="465"/>
      <c r="C27" s="465"/>
      <c r="D27" s="466"/>
      <c r="E27" s="467" t="s">
        <v>56</v>
      </c>
      <c r="F27" s="466"/>
      <c r="G27" s="465"/>
      <c r="H27" s="465"/>
      <c r="I27" s="452"/>
    </row>
    <row r="28" spans="1:9" ht="18" customHeight="1">
      <c r="A28" s="464"/>
      <c r="B28" s="465"/>
      <c r="C28" s="465"/>
      <c r="D28" s="466"/>
      <c r="E28" s="467" t="s">
        <v>57</v>
      </c>
      <c r="F28" s="466"/>
      <c r="G28" s="465"/>
      <c r="H28" s="465"/>
      <c r="I28" s="452"/>
    </row>
    <row r="29" spans="1:9" ht="18" customHeight="1">
      <c r="A29" s="464"/>
      <c r="B29" s="465"/>
      <c r="C29" s="465"/>
      <c r="D29" s="466"/>
      <c r="E29" s="467" t="s">
        <v>58</v>
      </c>
      <c r="F29" s="466"/>
      <c r="G29" s="465"/>
      <c r="H29" s="465"/>
      <c r="I29" s="452"/>
    </row>
    <row r="30" spans="1:9" ht="18" customHeight="1">
      <c r="A30" s="464"/>
      <c r="B30" s="465"/>
      <c r="C30" s="465"/>
      <c r="D30" s="466"/>
      <c r="E30" s="467" t="s">
        <v>59</v>
      </c>
      <c r="F30" s="466"/>
      <c r="G30" s="465"/>
      <c r="H30" s="465"/>
      <c r="I30" s="452"/>
    </row>
    <row r="31" spans="1:9" ht="18" customHeight="1">
      <c r="A31" s="464"/>
      <c r="B31" s="465"/>
      <c r="C31" s="465"/>
      <c r="D31" s="466"/>
      <c r="E31" s="467" t="s">
        <v>60</v>
      </c>
      <c r="F31" s="466"/>
      <c r="G31" s="465"/>
      <c r="H31" s="465"/>
      <c r="I31" s="452"/>
    </row>
    <row r="32" spans="1:9" ht="18" customHeight="1">
      <c r="A32" s="464"/>
      <c r="B32" s="465"/>
      <c r="C32" s="465"/>
      <c r="D32" s="466"/>
      <c r="E32" s="467" t="s">
        <v>61</v>
      </c>
      <c r="F32" s="466"/>
      <c r="G32" s="465"/>
      <c r="H32" s="465"/>
      <c r="I32" s="452"/>
    </row>
    <row r="33" spans="1:9" ht="18" customHeight="1">
      <c r="A33" s="464"/>
      <c r="B33" s="465"/>
      <c r="C33" s="465"/>
      <c r="D33" s="466"/>
      <c r="E33" s="467" t="s">
        <v>62</v>
      </c>
      <c r="F33" s="466"/>
      <c r="G33" s="465"/>
      <c r="H33" s="465"/>
      <c r="I33" s="452"/>
    </row>
    <row r="34" spans="1:9" ht="18" customHeight="1">
      <c r="A34" s="464"/>
      <c r="B34" s="465"/>
      <c r="C34" s="465"/>
      <c r="D34" s="466"/>
      <c r="E34" s="467" t="s">
        <v>104</v>
      </c>
      <c r="F34" s="466"/>
      <c r="G34" s="465"/>
      <c r="H34" s="465"/>
      <c r="I34" s="452"/>
    </row>
    <row r="35" spans="1:9" ht="18" customHeight="1">
      <c r="A35" s="464"/>
      <c r="B35" s="465"/>
      <c r="C35" s="465"/>
      <c r="D35" s="466"/>
      <c r="E35" s="467" t="s">
        <v>105</v>
      </c>
      <c r="F35" s="466"/>
      <c r="G35" s="465"/>
      <c r="H35" s="465"/>
      <c r="I35" s="452"/>
    </row>
    <row r="36" spans="1:9" ht="18" customHeight="1" thickBot="1">
      <c r="A36" s="468"/>
      <c r="B36" s="469"/>
      <c r="C36" s="469"/>
      <c r="D36" s="470"/>
      <c r="E36" s="471" t="s">
        <v>106</v>
      </c>
      <c r="F36" s="470"/>
      <c r="G36" s="469"/>
      <c r="H36" s="469"/>
      <c r="I36" s="452"/>
    </row>
    <row r="37" spans="1:9" ht="19.5" customHeight="1">
      <c r="A37" s="472" t="s">
        <v>387</v>
      </c>
      <c r="B37" s="473"/>
      <c r="C37" s="473"/>
      <c r="D37" s="474"/>
      <c r="E37" s="475" t="s">
        <v>107</v>
      </c>
      <c r="F37" s="476"/>
      <c r="G37" s="473"/>
      <c r="H37" s="473"/>
      <c r="I37" s="452"/>
    </row>
    <row r="38" spans="1:9" ht="0.75" customHeight="1">
      <c r="A38" s="464"/>
      <c r="B38" s="465"/>
      <c r="C38" s="465"/>
      <c r="D38" s="466"/>
      <c r="E38" s="477"/>
      <c r="F38" s="466"/>
      <c r="G38" s="465"/>
      <c r="H38" s="465"/>
      <c r="I38" s="452"/>
    </row>
    <row r="39" spans="1:9" ht="15" customHeight="1" hidden="1">
      <c r="A39" s="464"/>
      <c r="B39" s="465"/>
      <c r="C39" s="465"/>
      <c r="D39" s="466"/>
      <c r="E39" s="467"/>
      <c r="F39" s="466"/>
      <c r="G39" s="465"/>
      <c r="H39" s="465"/>
      <c r="I39" s="452"/>
    </row>
    <row r="40" spans="1:9" ht="15" customHeight="1" hidden="1">
      <c r="A40" s="464"/>
      <c r="B40" s="465"/>
      <c r="C40" s="465"/>
      <c r="D40" s="466"/>
      <c r="E40" s="467"/>
      <c r="F40" s="466"/>
      <c r="G40" s="465"/>
      <c r="H40" s="465"/>
      <c r="I40" s="452"/>
    </row>
    <row r="41" spans="1:9" ht="15" customHeight="1" hidden="1">
      <c r="A41" s="464"/>
      <c r="B41" s="465"/>
      <c r="C41" s="465"/>
      <c r="D41" s="465"/>
      <c r="E41" s="467"/>
      <c r="F41" s="466"/>
      <c r="G41" s="465"/>
      <c r="H41" s="465"/>
      <c r="I41" s="452"/>
    </row>
    <row r="42" spans="1:9" ht="15" customHeight="1" hidden="1">
      <c r="A42" s="464"/>
      <c r="B42" s="465"/>
      <c r="C42" s="465"/>
      <c r="D42" s="465"/>
      <c r="E42" s="467"/>
      <c r="F42" s="466"/>
      <c r="G42" s="465"/>
      <c r="H42" s="465"/>
      <c r="I42" s="452"/>
    </row>
    <row r="43" spans="1:9" ht="15" customHeight="1" hidden="1">
      <c r="A43" s="464"/>
      <c r="B43" s="465"/>
      <c r="C43" s="465"/>
      <c r="D43" s="465"/>
      <c r="E43" s="467"/>
      <c r="F43" s="466"/>
      <c r="G43" s="465"/>
      <c r="H43" s="465"/>
      <c r="I43" s="452"/>
    </row>
    <row r="44" spans="1:9" ht="15" customHeight="1" hidden="1">
      <c r="A44" s="464"/>
      <c r="B44" s="465"/>
      <c r="C44" s="465"/>
      <c r="D44" s="465"/>
      <c r="E44" s="467"/>
      <c r="F44" s="466"/>
      <c r="G44" s="465"/>
      <c r="H44" s="465"/>
      <c r="I44" s="452"/>
    </row>
    <row r="45" spans="1:9" ht="15" customHeight="1" hidden="1">
      <c r="A45" s="464"/>
      <c r="B45" s="465"/>
      <c r="C45" s="465"/>
      <c r="D45" s="465"/>
      <c r="E45" s="467"/>
      <c r="F45" s="466"/>
      <c r="G45" s="465"/>
      <c r="H45" s="465"/>
      <c r="I45" s="452"/>
    </row>
    <row r="46" spans="1:9" ht="15" customHeight="1" hidden="1">
      <c r="A46" s="464"/>
      <c r="B46" s="465"/>
      <c r="C46" s="465"/>
      <c r="D46" s="465"/>
      <c r="E46" s="467"/>
      <c r="F46" s="466"/>
      <c r="G46" s="465"/>
      <c r="H46" s="465"/>
      <c r="I46" s="452"/>
    </row>
    <row r="47" spans="1:9" ht="15" customHeight="1" hidden="1">
      <c r="A47" s="464"/>
      <c r="B47" s="465"/>
      <c r="C47" s="465"/>
      <c r="D47" s="465"/>
      <c r="E47" s="467"/>
      <c r="F47" s="466"/>
      <c r="G47" s="465"/>
      <c r="H47" s="465"/>
      <c r="I47" s="452"/>
    </row>
    <row r="48" spans="1:9" ht="15" customHeight="1" hidden="1">
      <c r="A48" s="464"/>
      <c r="B48" s="465"/>
      <c r="C48" s="465"/>
      <c r="D48" s="465"/>
      <c r="E48" s="467"/>
      <c r="F48" s="466"/>
      <c r="G48" s="465"/>
      <c r="H48" s="465"/>
      <c r="I48" s="452"/>
    </row>
    <row r="49" spans="1:9" ht="0.75" customHeight="1" hidden="1">
      <c r="A49" s="478"/>
      <c r="B49" s="479"/>
      <c r="C49" s="479"/>
      <c r="D49" s="479"/>
      <c r="E49" s="480"/>
      <c r="F49" s="481"/>
      <c r="G49" s="479"/>
      <c r="H49" s="479"/>
      <c r="I49" s="452"/>
    </row>
    <row r="50" spans="1:9" ht="25.5" customHeight="1" hidden="1">
      <c r="A50" s="482" t="s">
        <v>387</v>
      </c>
      <c r="B50" s="145"/>
      <c r="C50" s="145"/>
      <c r="D50" s="145"/>
      <c r="E50" s="483"/>
      <c r="F50" s="484"/>
      <c r="G50" s="485"/>
      <c r="H50" s="485"/>
      <c r="I50" s="45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</sheetData>
  <sheetProtection/>
  <mergeCells count="7">
    <mergeCell ref="C6:F6"/>
    <mergeCell ref="A8:D8"/>
    <mergeCell ref="G8:H8"/>
    <mergeCell ref="A1:D1"/>
    <mergeCell ref="G2:H2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8.75390625" style="0" customWidth="1"/>
    <col min="2" max="2" width="14.00390625" style="0" customWidth="1"/>
    <col min="3" max="3" width="14.75390625" style="0" customWidth="1"/>
    <col min="4" max="4" width="17.375" style="0" customWidth="1"/>
    <col min="5" max="5" width="15.00390625" style="0" customWidth="1"/>
  </cols>
  <sheetData>
    <row r="1" spans="1:16" ht="12.75">
      <c r="A1" s="519"/>
      <c r="B1" s="519"/>
      <c r="C1" s="519"/>
      <c r="D1" s="519"/>
      <c r="E1" s="519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14.25">
      <c r="A2" s="752" t="s">
        <v>670</v>
      </c>
      <c r="B2" s="752"/>
      <c r="C2" s="752"/>
      <c r="D2" s="753"/>
      <c r="E2" s="753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15.75">
      <c r="A3" s="416"/>
      <c r="B3" s="416"/>
      <c r="C3" s="407"/>
      <c r="D3" s="407"/>
      <c r="E3" s="442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1:16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3:5" s="411" customFormat="1" ht="15.75">
      <c r="C5" s="412"/>
      <c r="D5" s="412"/>
      <c r="E5" s="413"/>
    </row>
    <row r="6" s="411" customFormat="1" ht="15"/>
    <row r="7" spans="1:16" ht="15.75">
      <c r="A7" s="764" t="s">
        <v>361</v>
      </c>
      <c r="B7" s="764"/>
      <c r="C7" s="764"/>
      <c r="D7" s="764"/>
      <c r="E7" s="76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</row>
    <row r="8" spans="1:16" ht="15.75">
      <c r="A8" s="764" t="s">
        <v>645</v>
      </c>
      <c r="B8" s="764"/>
      <c r="C8" s="764"/>
      <c r="D8" s="764"/>
      <c r="E8" s="76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</row>
    <row r="9" spans="1:16" ht="12.75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</row>
    <row r="10" spans="1:16" ht="16.5" thickBot="1">
      <c r="A10" s="415"/>
      <c r="B10" s="415"/>
      <c r="C10" s="415"/>
      <c r="D10" s="415"/>
      <c r="E10" s="695" t="s">
        <v>646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</row>
    <row r="11" spans="1:16" ht="16.5" thickBot="1">
      <c r="A11" s="417" t="s">
        <v>83</v>
      </c>
      <c r="B11" s="696" t="s">
        <v>647</v>
      </c>
      <c r="C11" s="418" t="s">
        <v>362</v>
      </c>
      <c r="D11" s="418" t="s">
        <v>464</v>
      </c>
      <c r="E11" s="419" t="s">
        <v>363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</row>
    <row r="12" spans="1:16" ht="15">
      <c r="A12" s="420" t="s">
        <v>364</v>
      </c>
      <c r="B12" s="697">
        <v>45</v>
      </c>
      <c r="C12" s="421">
        <v>9310</v>
      </c>
      <c r="D12" s="421">
        <v>50368</v>
      </c>
      <c r="E12" s="422">
        <f>C12+D12</f>
        <v>59678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</row>
    <row r="13" spans="1:16" ht="15.75" thickBot="1">
      <c r="A13" s="423" t="s">
        <v>365</v>
      </c>
      <c r="B13" s="698"/>
      <c r="C13" s="424">
        <v>47</v>
      </c>
      <c r="D13" s="424">
        <v>104</v>
      </c>
      <c r="E13" s="438">
        <f>C13+D13</f>
        <v>151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</row>
    <row r="14" spans="1:16" ht="16.5" thickBot="1">
      <c r="A14" s="417" t="s">
        <v>111</v>
      </c>
      <c r="B14" s="425">
        <f>B12+B13</f>
        <v>45</v>
      </c>
      <c r="C14" s="425">
        <f>C12+C13</f>
        <v>9357</v>
      </c>
      <c r="D14" s="425">
        <f>D12+D13</f>
        <v>50472</v>
      </c>
      <c r="E14" s="426">
        <f>E12+E13</f>
        <v>59829</v>
      </c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</row>
    <row r="15" spans="1:16" ht="15.75" thickBot="1">
      <c r="A15" s="427" t="s">
        <v>366</v>
      </c>
      <c r="B15" s="699">
        <v>1247</v>
      </c>
      <c r="C15" s="428">
        <v>2153</v>
      </c>
      <c r="D15" s="428">
        <v>2933</v>
      </c>
      <c r="E15" s="429">
        <f>C15+D15</f>
        <v>5086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</row>
    <row r="16" spans="1:16" ht="16.5" thickBot="1">
      <c r="A16" s="417" t="s">
        <v>367</v>
      </c>
      <c r="B16" s="425">
        <f>B14+B15</f>
        <v>1292</v>
      </c>
      <c r="C16" s="425">
        <f>C14+C15</f>
        <v>11510</v>
      </c>
      <c r="D16" s="425">
        <f>D14+D15</f>
        <v>53405</v>
      </c>
      <c r="E16" s="426">
        <f>E14+E15</f>
        <v>64915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</row>
    <row r="17" spans="1:16" ht="15.75" thickBot="1">
      <c r="A17" s="430" t="s">
        <v>368</v>
      </c>
      <c r="B17" s="700"/>
      <c r="C17" s="532">
        <v>0</v>
      </c>
      <c r="D17" s="431">
        <v>4647</v>
      </c>
      <c r="E17" s="432">
        <f>C17+D17</f>
        <v>4647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</row>
    <row r="18" spans="1:16" ht="16.5" thickBot="1">
      <c r="A18" s="417" t="s">
        <v>369</v>
      </c>
      <c r="B18" s="425">
        <f>B16+B17</f>
        <v>1292</v>
      </c>
      <c r="C18" s="425">
        <f>C16+C17</f>
        <v>11510</v>
      </c>
      <c r="D18" s="425">
        <f>D16+D17</f>
        <v>58052</v>
      </c>
      <c r="E18" s="426">
        <f>E16+E17</f>
        <v>69562</v>
      </c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</row>
    <row r="19" spans="1:16" ht="15">
      <c r="A19" s="433" t="s">
        <v>370</v>
      </c>
      <c r="B19" s="701"/>
      <c r="C19" s="434">
        <v>39</v>
      </c>
      <c r="D19" s="434">
        <v>3102</v>
      </c>
      <c r="E19" s="435">
        <f aca="true" t="shared" si="0" ref="E19:E24">C19+D19</f>
        <v>3141</v>
      </c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</row>
    <row r="20" spans="1:16" ht="15">
      <c r="A20" s="436" t="s">
        <v>371</v>
      </c>
      <c r="B20" s="702"/>
      <c r="C20" s="437">
        <v>39</v>
      </c>
      <c r="D20" s="437">
        <v>3102</v>
      </c>
      <c r="E20" s="438">
        <f t="shared" si="0"/>
        <v>3141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</row>
    <row r="21" spans="1:16" ht="15">
      <c r="A21" s="436" t="s">
        <v>372</v>
      </c>
      <c r="B21" s="702"/>
      <c r="C21" s="437">
        <v>0</v>
      </c>
      <c r="D21" s="437">
        <v>0</v>
      </c>
      <c r="E21" s="438">
        <f t="shared" si="0"/>
        <v>0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</row>
    <row r="22" spans="1:16" ht="15">
      <c r="A22" s="436" t="s">
        <v>373</v>
      </c>
      <c r="B22" s="702">
        <v>1292</v>
      </c>
      <c r="C22" s="437">
        <f>C18-C19</f>
        <v>11471</v>
      </c>
      <c r="D22" s="437">
        <f>D18-D19</f>
        <v>54950</v>
      </c>
      <c r="E22" s="438">
        <f t="shared" si="0"/>
        <v>66421</v>
      </c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</row>
    <row r="23" spans="1:16" ht="15">
      <c r="A23" s="436" t="s">
        <v>371</v>
      </c>
      <c r="B23" s="702">
        <v>1292</v>
      </c>
      <c r="C23" s="437">
        <v>11471</v>
      </c>
      <c r="D23" s="437">
        <v>22004</v>
      </c>
      <c r="E23" s="438">
        <f t="shared" si="0"/>
        <v>33475</v>
      </c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</row>
    <row r="24" spans="1:16" ht="15.75" thickBot="1">
      <c r="A24" s="439" t="s">
        <v>372</v>
      </c>
      <c r="B24" s="703"/>
      <c r="C24" s="440">
        <v>0</v>
      </c>
      <c r="D24" s="440">
        <v>32946</v>
      </c>
      <c r="E24" s="441">
        <f t="shared" si="0"/>
        <v>32946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</row>
    <row r="25" spans="1:16" ht="15">
      <c r="A25" s="416"/>
      <c r="B25" s="416"/>
      <c r="C25" s="416"/>
      <c r="D25" s="416"/>
      <c r="E25" s="442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</row>
    <row r="26" spans="1:16" ht="12.75">
      <c r="A26" s="520"/>
      <c r="B26" s="520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</row>
    <row r="27" spans="1:16" ht="12.75">
      <c r="A27" s="521"/>
      <c r="B27" s="521"/>
      <c r="C27" s="522"/>
      <c r="D27" s="523"/>
      <c r="E27" s="52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</row>
    <row r="28" spans="1:16" ht="15.75">
      <c r="A28" s="415"/>
      <c r="B28" s="415"/>
      <c r="C28" s="525"/>
      <c r="D28" s="526"/>
      <c r="E28" s="526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</row>
    <row r="29" spans="1:16" ht="12.75">
      <c r="A29" s="414"/>
      <c r="B29" s="414"/>
      <c r="C29" s="414"/>
      <c r="D29" s="527"/>
      <c r="E29" s="527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</row>
    <row r="30" spans="1:16" ht="12.75">
      <c r="A30" s="414"/>
      <c r="B30" s="414"/>
      <c r="C30" s="521"/>
      <c r="D30" s="528"/>
      <c r="E30" s="52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</row>
    <row r="31" spans="1:16" ht="12.75">
      <c r="A31" s="414"/>
      <c r="B31" s="414"/>
      <c r="C31" s="414"/>
      <c r="D31" s="528"/>
      <c r="E31" s="52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</row>
    <row r="32" spans="1:16" ht="12.75">
      <c r="A32" s="414"/>
      <c r="B32" s="414"/>
      <c r="C32" s="414"/>
      <c r="D32" s="528"/>
      <c r="E32" s="52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</row>
    <row r="33" spans="1:16" ht="12.75">
      <c r="A33" s="414"/>
      <c r="B33" s="414"/>
      <c r="C33" s="521"/>
      <c r="D33" s="528"/>
      <c r="E33" s="52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</row>
    <row r="34" spans="1:16" ht="12.75">
      <c r="A34" s="414"/>
      <c r="B34" s="414"/>
      <c r="C34" s="414"/>
      <c r="D34" s="527"/>
      <c r="E34" s="52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</row>
    <row r="35" spans="1:16" ht="12.75">
      <c r="A35" s="414"/>
      <c r="B35" s="414"/>
      <c r="C35" s="414"/>
      <c r="D35" s="527"/>
      <c r="E35" s="529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</row>
    <row r="36" spans="1:16" ht="12.75">
      <c r="A36" s="414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</row>
    <row r="37" spans="1:16" ht="12.7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</row>
    <row r="38" spans="1:16" ht="12.75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</row>
    <row r="39" spans="1:16" ht="12.75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</row>
    <row r="40" spans="1:16" ht="12.7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</row>
    <row r="41" spans="1:16" ht="12.75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</row>
    <row r="42" spans="1:16" ht="12.7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</row>
    <row r="43" spans="1:16" ht="12.7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</row>
    <row r="44" spans="1:16" ht="12.75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</row>
    <row r="45" spans="1:16" ht="12.7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</row>
    <row r="46" spans="1:16" ht="12.7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</row>
    <row r="47" spans="1:16" ht="12.7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</row>
    <row r="48" spans="1:16" ht="12.7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</row>
    <row r="49" spans="1:16" ht="12.7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</row>
    <row r="50" spans="1:16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</row>
    <row r="51" spans="1:16" ht="12.75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</row>
    <row r="52" spans="1:16" ht="12.7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</row>
    <row r="53" spans="1:16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</row>
    <row r="54" spans="1:16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</row>
    <row r="55" spans="1:16" ht="12.7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</row>
    <row r="56" spans="1:16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</row>
    <row r="57" spans="1:16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</row>
    <row r="58" spans="1:16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</row>
    <row r="59" spans="1:16" ht="12.75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</row>
    <row r="60" spans="1:16" ht="12.75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</row>
    <row r="61" spans="1:16" ht="12.75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</row>
    <row r="62" spans="1:16" ht="12.75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</row>
  </sheetData>
  <sheetProtection/>
  <mergeCells count="3">
    <mergeCell ref="A7:E7"/>
    <mergeCell ref="A8:E8"/>
    <mergeCell ref="A2: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5.375" style="6" customWidth="1"/>
    <col min="2" max="2" width="42.125" style="0" customWidth="1"/>
    <col min="3" max="4" width="16.25390625" style="0" customWidth="1"/>
    <col min="5" max="5" width="16.25390625" style="7" customWidth="1"/>
    <col min="6" max="8" width="16.25390625" style="0" customWidth="1"/>
  </cols>
  <sheetData>
    <row r="1" spans="1:3" ht="14.25" customHeight="1">
      <c r="A1" s="739" t="s">
        <v>671</v>
      </c>
      <c r="B1" s="739"/>
      <c r="C1" s="730"/>
    </row>
    <row r="2" spans="1:8" ht="28.5" customHeight="1">
      <c r="A2" s="769" t="s">
        <v>112</v>
      </c>
      <c r="B2" s="769"/>
      <c r="C2" s="769"/>
      <c r="D2" s="769"/>
      <c r="E2" s="769"/>
      <c r="F2" s="769"/>
      <c r="G2" s="769"/>
      <c r="H2" s="769"/>
    </row>
    <row r="3" spans="1:8" ht="15.75" customHeight="1">
      <c r="A3" s="769" t="s">
        <v>113</v>
      </c>
      <c r="B3" s="769"/>
      <c r="C3" s="769"/>
      <c r="D3" s="769"/>
      <c r="E3" s="769"/>
      <c r="F3" s="769"/>
      <c r="G3" s="769"/>
      <c r="H3" s="769"/>
    </row>
    <row r="4" spans="3:5" ht="24" customHeight="1">
      <c r="C4" s="770" t="s">
        <v>632</v>
      </c>
      <c r="D4" s="770"/>
      <c r="E4" s="770"/>
    </row>
    <row r="5" spans="3:5" ht="24" customHeight="1">
      <c r="C5" s="11"/>
      <c r="D5" s="11"/>
      <c r="E5" s="11"/>
    </row>
    <row r="6" spans="7:8" ht="18.75" customHeight="1">
      <c r="G6" s="771" t="s">
        <v>86</v>
      </c>
      <c r="H6" s="771"/>
    </row>
    <row r="7" spans="1:8" s="5" customFormat="1" ht="21.75" customHeight="1">
      <c r="A7" s="766" t="s">
        <v>87</v>
      </c>
      <c r="B7" s="767" t="s">
        <v>114</v>
      </c>
      <c r="C7" s="768" t="s">
        <v>115</v>
      </c>
      <c r="D7" s="768" t="s">
        <v>116</v>
      </c>
      <c r="E7" s="765" t="s">
        <v>117</v>
      </c>
      <c r="F7" s="765"/>
      <c r="G7" s="765"/>
      <c r="H7" s="765"/>
    </row>
    <row r="8" spans="1:8" s="39" customFormat="1" ht="29.25" customHeight="1">
      <c r="A8" s="766"/>
      <c r="B8" s="767"/>
      <c r="C8" s="768"/>
      <c r="D8" s="768"/>
      <c r="E8" s="37">
        <v>2013</v>
      </c>
      <c r="F8" s="37">
        <v>2014</v>
      </c>
      <c r="G8" s="37">
        <v>2015</v>
      </c>
      <c r="H8" s="38" t="s">
        <v>644</v>
      </c>
    </row>
    <row r="9" spans="1:8" s="6" customFormat="1" ht="16.5" customHeight="1">
      <c r="A9" s="40">
        <v>1</v>
      </c>
      <c r="B9" s="41">
        <v>2</v>
      </c>
      <c r="C9" s="41">
        <v>3</v>
      </c>
      <c r="D9" s="41">
        <v>4</v>
      </c>
      <c r="E9" s="42">
        <v>5</v>
      </c>
      <c r="F9" s="41">
        <v>6</v>
      </c>
      <c r="G9" s="41">
        <v>7</v>
      </c>
      <c r="H9" s="43">
        <v>8</v>
      </c>
    </row>
    <row r="10" spans="1:8" s="34" customFormat="1" ht="31.5" customHeight="1">
      <c r="A10" s="44" t="s">
        <v>9</v>
      </c>
      <c r="B10" s="45" t="s">
        <v>118</v>
      </c>
      <c r="C10" s="45"/>
      <c r="D10" s="45"/>
      <c r="E10" s="46"/>
      <c r="F10" s="45"/>
      <c r="G10" s="45"/>
      <c r="H10" s="47"/>
    </row>
    <row r="11" spans="1:8" s="34" customFormat="1" ht="31.5" customHeight="1">
      <c r="A11" s="44" t="s">
        <v>15</v>
      </c>
      <c r="B11" s="45" t="s">
        <v>119</v>
      </c>
      <c r="C11" s="48"/>
      <c r="D11" s="48"/>
      <c r="E11" s="49"/>
      <c r="F11" s="45"/>
      <c r="G11" s="45"/>
      <c r="H11" s="47"/>
    </row>
    <row r="12" spans="1:8" s="34" customFormat="1" ht="31.5" customHeight="1">
      <c r="A12" s="44" t="s">
        <v>38</v>
      </c>
      <c r="B12" s="45" t="s">
        <v>120</v>
      </c>
      <c r="C12" s="48"/>
      <c r="D12" s="48"/>
      <c r="E12" s="50"/>
      <c r="F12" s="45"/>
      <c r="G12" s="45"/>
      <c r="H12" s="47"/>
    </row>
    <row r="13" spans="1:8" s="34" customFormat="1" ht="31.5" customHeight="1" thickBot="1">
      <c r="A13" s="44" t="s">
        <v>39</v>
      </c>
      <c r="B13" s="51" t="s">
        <v>121</v>
      </c>
      <c r="C13" s="51"/>
      <c r="D13" s="51"/>
      <c r="E13" s="52">
        <f>SUM(E11:E12)</f>
        <v>0</v>
      </c>
      <c r="F13" s="52">
        <f>SUM(F11:F12)</f>
        <v>0</v>
      </c>
      <c r="G13" s="52">
        <f>SUM(G11:G12)</f>
        <v>0</v>
      </c>
      <c r="H13" s="52">
        <f>SUM(H11:H12)</f>
        <v>0</v>
      </c>
    </row>
  </sheetData>
  <sheetProtection/>
  <mergeCells count="10">
    <mergeCell ref="A1:C1"/>
    <mergeCell ref="E7:H7"/>
    <mergeCell ref="A7:A8"/>
    <mergeCell ref="B7:B8"/>
    <mergeCell ref="C7:C8"/>
    <mergeCell ref="D7:D8"/>
    <mergeCell ref="A2:H2"/>
    <mergeCell ref="A3:H3"/>
    <mergeCell ref="C4:E4"/>
    <mergeCell ref="G6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spans="1:7" ht="14.25">
      <c r="A2" s="739" t="s">
        <v>672</v>
      </c>
      <c r="B2" s="739"/>
      <c r="C2" s="730"/>
      <c r="D2" s="730"/>
      <c r="E2" s="730"/>
      <c r="F2" s="730"/>
      <c r="G2" s="730"/>
    </row>
    <row r="5" spans="1:8" ht="12.75" customHeight="1">
      <c r="A5" s="772" t="s">
        <v>468</v>
      </c>
      <c r="B5" s="730"/>
      <c r="C5" s="730"/>
      <c r="D5" s="730"/>
      <c r="E5" s="730"/>
      <c r="F5" s="730"/>
      <c r="G5" s="730"/>
      <c r="H5" s="16"/>
    </row>
    <row r="6" spans="1:8" ht="12.75">
      <c r="A6" s="730"/>
      <c r="B6" s="730"/>
      <c r="C6" s="730"/>
      <c r="D6" s="730"/>
      <c r="E6" s="730"/>
      <c r="F6" s="730"/>
      <c r="G6" s="730"/>
      <c r="H6" s="16"/>
    </row>
    <row r="9" ht="13.5" thickBot="1">
      <c r="G9" s="588" t="s">
        <v>434</v>
      </c>
    </row>
    <row r="10" spans="1:7" ht="12.75">
      <c r="A10" s="773" t="s">
        <v>469</v>
      </c>
      <c r="B10" s="776" t="s">
        <v>171</v>
      </c>
      <c r="C10" s="779" t="s">
        <v>480</v>
      </c>
      <c r="D10" s="779"/>
      <c r="E10" s="779"/>
      <c r="F10" s="779"/>
      <c r="G10" s="782" t="s">
        <v>470</v>
      </c>
    </row>
    <row r="11" spans="1:7" ht="12.75">
      <c r="A11" s="774"/>
      <c r="B11" s="777"/>
      <c r="C11" s="780"/>
      <c r="D11" s="780"/>
      <c r="E11" s="780"/>
      <c r="F11" s="780"/>
      <c r="G11" s="783"/>
    </row>
    <row r="12" spans="1:7" ht="12.75">
      <c r="A12" s="774"/>
      <c r="B12" s="777"/>
      <c r="C12" s="781"/>
      <c r="D12" s="781"/>
      <c r="E12" s="781"/>
      <c r="F12" s="781"/>
      <c r="G12" s="783"/>
    </row>
    <row r="13" spans="1:7" ht="12.75">
      <c r="A13" s="774"/>
      <c r="B13" s="777"/>
      <c r="C13" s="785" t="s">
        <v>465</v>
      </c>
      <c r="D13" s="785" t="s">
        <v>471</v>
      </c>
      <c r="E13" s="785" t="s">
        <v>642</v>
      </c>
      <c r="F13" s="785" t="s">
        <v>643</v>
      </c>
      <c r="G13" s="783"/>
    </row>
    <row r="14" spans="1:7" ht="13.5" thickBot="1">
      <c r="A14" s="775"/>
      <c r="B14" s="778"/>
      <c r="C14" s="786"/>
      <c r="D14" s="786"/>
      <c r="E14" s="786"/>
      <c r="F14" s="786"/>
      <c r="G14" s="784"/>
    </row>
    <row r="15" spans="1:7" ht="12.75">
      <c r="A15" s="590">
        <v>1</v>
      </c>
      <c r="B15" s="591">
        <v>2</v>
      </c>
      <c r="C15" s="592">
        <v>3</v>
      </c>
      <c r="D15" s="591">
        <v>4</v>
      </c>
      <c r="E15" s="591">
        <v>5</v>
      </c>
      <c r="F15" s="591">
        <v>6</v>
      </c>
      <c r="G15" s="593">
        <v>7</v>
      </c>
    </row>
    <row r="16" spans="1:7" s="149" customFormat="1" ht="25.5">
      <c r="A16" s="594" t="s">
        <v>481</v>
      </c>
      <c r="B16" s="589" t="s">
        <v>9</v>
      </c>
      <c r="C16" s="595">
        <f>SUM(C17:C23)</f>
        <v>0</v>
      </c>
      <c r="D16" s="595">
        <f>SUM(D17:D23)</f>
        <v>0</v>
      </c>
      <c r="E16" s="595">
        <f>SUM(E17:E23)</f>
        <v>0</v>
      </c>
      <c r="F16" s="595">
        <f>SUM(F17:F23)</f>
        <v>0</v>
      </c>
      <c r="G16" s="596">
        <f>SUM(G17:G23)</f>
        <v>0</v>
      </c>
    </row>
    <row r="17" spans="1:7" ht="19.5" customHeight="1">
      <c r="A17" s="490" t="s">
        <v>472</v>
      </c>
      <c r="B17" s="597" t="s">
        <v>15</v>
      </c>
      <c r="C17" s="398"/>
      <c r="D17" s="398"/>
      <c r="E17" s="398"/>
      <c r="F17" s="398"/>
      <c r="G17" s="598"/>
    </row>
    <row r="18" spans="1:7" ht="19.5" customHeight="1">
      <c r="A18" s="490" t="s">
        <v>473</v>
      </c>
      <c r="B18" s="597" t="s">
        <v>38</v>
      </c>
      <c r="C18" s="398"/>
      <c r="D18" s="398"/>
      <c r="E18" s="398"/>
      <c r="F18" s="398"/>
      <c r="G18" s="598"/>
    </row>
    <row r="19" spans="1:7" ht="19.5" customHeight="1">
      <c r="A19" s="490" t="s">
        <v>474</v>
      </c>
      <c r="B19" s="597" t="s">
        <v>39</v>
      </c>
      <c r="C19" s="398"/>
      <c r="D19" s="398"/>
      <c r="E19" s="398"/>
      <c r="F19" s="398"/>
      <c r="G19" s="598"/>
    </row>
    <row r="20" spans="1:7" ht="19.5" customHeight="1">
      <c r="A20" s="490" t="s">
        <v>475</v>
      </c>
      <c r="B20" s="597" t="s">
        <v>40</v>
      </c>
      <c r="C20" s="398"/>
      <c r="D20" s="398"/>
      <c r="E20" s="398"/>
      <c r="F20" s="398"/>
      <c r="G20" s="598"/>
    </row>
    <row r="21" spans="1:7" ht="19.5" customHeight="1">
      <c r="A21" s="490" t="s">
        <v>476</v>
      </c>
      <c r="B21" s="597" t="s">
        <v>41</v>
      </c>
      <c r="C21" s="398"/>
      <c r="D21" s="398"/>
      <c r="E21" s="398"/>
      <c r="F21" s="398"/>
      <c r="G21" s="598"/>
    </row>
    <row r="22" spans="1:7" ht="19.5" customHeight="1">
      <c r="A22" s="490" t="s">
        <v>477</v>
      </c>
      <c r="B22" s="597" t="s">
        <v>43</v>
      </c>
      <c r="C22" s="398"/>
      <c r="D22" s="398"/>
      <c r="E22" s="398"/>
      <c r="F22" s="398"/>
      <c r="G22" s="598"/>
    </row>
    <row r="23" spans="1:7" ht="19.5" customHeight="1">
      <c r="A23" s="490" t="s">
        <v>478</v>
      </c>
      <c r="B23" s="597" t="s">
        <v>44</v>
      </c>
      <c r="C23" s="398"/>
      <c r="D23" s="398"/>
      <c r="E23" s="398"/>
      <c r="F23" s="398"/>
      <c r="G23" s="598"/>
    </row>
    <row r="24" spans="1:7" s="149" customFormat="1" ht="25.5">
      <c r="A24" s="594" t="s">
        <v>482</v>
      </c>
      <c r="B24" s="589" t="s">
        <v>45</v>
      </c>
      <c r="C24" s="595">
        <f>SUM(C25:C31)</f>
        <v>0</v>
      </c>
      <c r="D24" s="595">
        <f>SUM(D25:D31)</f>
        <v>0</v>
      </c>
      <c r="E24" s="595">
        <f>SUM(E25:E31)</f>
        <v>0</v>
      </c>
      <c r="F24" s="595">
        <f>SUM(F25:F31)</f>
        <v>0</v>
      </c>
      <c r="G24" s="596">
        <f>SUM(G25:G31)</f>
        <v>0</v>
      </c>
    </row>
    <row r="25" spans="1:7" ht="19.5" customHeight="1">
      <c r="A25" s="490" t="s">
        <v>472</v>
      </c>
      <c r="B25" s="597" t="s">
        <v>47</v>
      </c>
      <c r="C25" s="398"/>
      <c r="D25" s="398"/>
      <c r="E25" s="398"/>
      <c r="F25" s="398"/>
      <c r="G25" s="598"/>
    </row>
    <row r="26" spans="1:7" ht="19.5" customHeight="1">
      <c r="A26" s="490" t="s">
        <v>473</v>
      </c>
      <c r="B26" s="597" t="s">
        <v>48</v>
      </c>
      <c r="C26" s="398"/>
      <c r="D26" s="398"/>
      <c r="E26" s="398"/>
      <c r="F26" s="398"/>
      <c r="G26" s="598"/>
    </row>
    <row r="27" spans="1:7" ht="19.5" customHeight="1">
      <c r="A27" s="490" t="s">
        <v>474</v>
      </c>
      <c r="B27" s="597" t="s">
        <v>49</v>
      </c>
      <c r="C27" s="398"/>
      <c r="D27" s="398"/>
      <c r="E27" s="398"/>
      <c r="F27" s="398"/>
      <c r="G27" s="598"/>
    </row>
    <row r="28" spans="1:7" ht="19.5" customHeight="1">
      <c r="A28" s="490" t="s">
        <v>475</v>
      </c>
      <c r="B28" s="597" t="s">
        <v>50</v>
      </c>
      <c r="C28" s="398"/>
      <c r="D28" s="398"/>
      <c r="E28" s="398"/>
      <c r="F28" s="398"/>
      <c r="G28" s="598"/>
    </row>
    <row r="29" spans="1:7" ht="19.5" customHeight="1">
      <c r="A29" s="490" t="s">
        <v>476</v>
      </c>
      <c r="B29" s="597" t="s">
        <v>52</v>
      </c>
      <c r="C29" s="398"/>
      <c r="D29" s="398"/>
      <c r="E29" s="398"/>
      <c r="F29" s="398"/>
      <c r="G29" s="598"/>
    </row>
    <row r="30" spans="1:7" ht="19.5" customHeight="1">
      <c r="A30" s="490" t="s">
        <v>477</v>
      </c>
      <c r="B30" s="597" t="s">
        <v>53</v>
      </c>
      <c r="C30" s="398"/>
      <c r="D30" s="398"/>
      <c r="E30" s="398"/>
      <c r="F30" s="398"/>
      <c r="G30" s="598"/>
    </row>
    <row r="31" spans="1:7" ht="19.5" customHeight="1">
      <c r="A31" s="490" t="s">
        <v>478</v>
      </c>
      <c r="B31" s="597" t="s">
        <v>54</v>
      </c>
      <c r="C31" s="398"/>
      <c r="D31" s="398"/>
      <c r="E31" s="398"/>
      <c r="F31" s="398"/>
      <c r="G31" s="598"/>
    </row>
    <row r="32" spans="1:7" s="149" customFormat="1" ht="38.25">
      <c r="A32" s="594" t="s">
        <v>483</v>
      </c>
      <c r="B32" s="589" t="s">
        <v>56</v>
      </c>
      <c r="C32" s="595">
        <f>SUM(C33:C39)</f>
        <v>0</v>
      </c>
      <c r="D32" s="595">
        <f>SUM(D33:D39)</f>
        <v>0</v>
      </c>
      <c r="E32" s="595">
        <f>SUM(E33:E39)</f>
        <v>0</v>
      </c>
      <c r="F32" s="595">
        <f>SUM(F33:F39)</f>
        <v>0</v>
      </c>
      <c r="G32" s="596">
        <f>SUM(G33:G39)</f>
        <v>0</v>
      </c>
    </row>
    <row r="33" spans="1:7" ht="19.5" customHeight="1">
      <c r="A33" s="490" t="s">
        <v>472</v>
      </c>
      <c r="B33" s="597" t="s">
        <v>57</v>
      </c>
      <c r="C33" s="140"/>
      <c r="D33" s="140"/>
      <c r="E33" s="140"/>
      <c r="F33" s="140"/>
      <c r="G33" s="408"/>
    </row>
    <row r="34" spans="1:7" ht="19.5" customHeight="1">
      <c r="A34" s="490" t="s">
        <v>473</v>
      </c>
      <c r="B34" s="597" t="s">
        <v>58</v>
      </c>
      <c r="C34" s="140"/>
      <c r="D34" s="140"/>
      <c r="E34" s="140"/>
      <c r="F34" s="140"/>
      <c r="G34" s="408"/>
    </row>
    <row r="35" spans="1:7" ht="19.5" customHeight="1">
      <c r="A35" s="490" t="s">
        <v>474</v>
      </c>
      <c r="B35" s="597" t="s">
        <v>59</v>
      </c>
      <c r="C35" s="140"/>
      <c r="D35" s="140"/>
      <c r="E35" s="140"/>
      <c r="F35" s="140"/>
      <c r="G35" s="408"/>
    </row>
    <row r="36" spans="1:7" ht="19.5" customHeight="1">
      <c r="A36" s="490" t="s">
        <v>475</v>
      </c>
      <c r="B36" s="597" t="s">
        <v>60</v>
      </c>
      <c r="C36" s="140"/>
      <c r="D36" s="140"/>
      <c r="E36" s="140"/>
      <c r="F36" s="140"/>
      <c r="G36" s="408"/>
    </row>
    <row r="37" spans="1:7" ht="19.5" customHeight="1">
      <c r="A37" s="490" t="s">
        <v>476</v>
      </c>
      <c r="B37" s="597" t="s">
        <v>61</v>
      </c>
      <c r="C37" s="140"/>
      <c r="D37" s="140"/>
      <c r="E37" s="140"/>
      <c r="F37" s="140"/>
      <c r="G37" s="408"/>
    </row>
    <row r="38" spans="1:7" ht="19.5" customHeight="1">
      <c r="A38" s="490" t="s">
        <v>477</v>
      </c>
      <c r="B38" s="597" t="s">
        <v>62</v>
      </c>
      <c r="C38" s="140"/>
      <c r="D38" s="140"/>
      <c r="E38" s="140"/>
      <c r="F38" s="140"/>
      <c r="G38" s="408"/>
    </row>
    <row r="39" spans="1:7" ht="19.5" customHeight="1">
      <c r="A39" s="490" t="s">
        <v>478</v>
      </c>
      <c r="B39" s="597" t="s">
        <v>104</v>
      </c>
      <c r="C39" s="140"/>
      <c r="D39" s="140"/>
      <c r="E39" s="140"/>
      <c r="F39" s="140"/>
      <c r="G39" s="408"/>
    </row>
    <row r="40" spans="1:7" ht="19.5" customHeight="1">
      <c r="A40" s="594" t="s">
        <v>479</v>
      </c>
      <c r="B40" s="589" t="s">
        <v>105</v>
      </c>
      <c r="C40" s="595">
        <f>C16+C32</f>
        <v>0</v>
      </c>
      <c r="D40" s="595">
        <f>D16+D32</f>
        <v>0</v>
      </c>
      <c r="E40" s="595">
        <f>E16+E32</f>
        <v>0</v>
      </c>
      <c r="F40" s="595">
        <f>F16+F32</f>
        <v>0</v>
      </c>
      <c r="G40" s="596">
        <f>G16+G32</f>
        <v>0</v>
      </c>
    </row>
    <row r="41" spans="1:7" s="149" customFormat="1" ht="38.25">
      <c r="A41" s="594" t="s">
        <v>484</v>
      </c>
      <c r="B41" s="589" t="s">
        <v>106</v>
      </c>
      <c r="C41" s="595">
        <f>SUM(C42:C48)</f>
        <v>0</v>
      </c>
      <c r="D41" s="595">
        <f>SUM(D42:D48)</f>
        <v>0</v>
      </c>
      <c r="E41" s="595">
        <f>SUM(E42:E48)</f>
        <v>0</v>
      </c>
      <c r="F41" s="595">
        <f>SUM(F42:F48)</f>
        <v>0</v>
      </c>
      <c r="G41" s="596">
        <f>SUM(G42:G48)</f>
        <v>0</v>
      </c>
    </row>
    <row r="42" spans="1:7" ht="19.5" customHeight="1">
      <c r="A42" s="490" t="s">
        <v>472</v>
      </c>
      <c r="B42" s="597" t="s">
        <v>107</v>
      </c>
      <c r="C42" s="140"/>
      <c r="D42" s="140"/>
      <c r="E42" s="140"/>
      <c r="F42" s="140"/>
      <c r="G42" s="408"/>
    </row>
    <row r="43" spans="1:7" ht="19.5" customHeight="1">
      <c r="A43" s="490" t="s">
        <v>473</v>
      </c>
      <c r="B43" s="597" t="s">
        <v>108</v>
      </c>
      <c r="C43" s="140"/>
      <c r="D43" s="140"/>
      <c r="E43" s="140"/>
      <c r="F43" s="140"/>
      <c r="G43" s="408"/>
    </row>
    <row r="44" spans="1:7" ht="19.5" customHeight="1">
      <c r="A44" s="490" t="s">
        <v>474</v>
      </c>
      <c r="B44" s="597" t="s">
        <v>109</v>
      </c>
      <c r="C44" s="140"/>
      <c r="D44" s="140"/>
      <c r="E44" s="140"/>
      <c r="F44" s="140"/>
      <c r="G44" s="408"/>
    </row>
    <row r="45" spans="1:7" ht="19.5" customHeight="1">
      <c r="A45" s="490" t="s">
        <v>475</v>
      </c>
      <c r="B45" s="597" t="s">
        <v>242</v>
      </c>
      <c r="C45" s="140"/>
      <c r="D45" s="140"/>
      <c r="E45" s="140"/>
      <c r="F45" s="140"/>
      <c r="G45" s="408"/>
    </row>
    <row r="46" spans="1:7" ht="19.5" customHeight="1">
      <c r="A46" s="490" t="s">
        <v>476</v>
      </c>
      <c r="B46" s="597" t="s">
        <v>244</v>
      </c>
      <c r="C46" s="140"/>
      <c r="D46" s="140"/>
      <c r="E46" s="140"/>
      <c r="F46" s="140"/>
      <c r="G46" s="408"/>
    </row>
    <row r="47" spans="1:7" ht="19.5" customHeight="1">
      <c r="A47" s="490" t="s">
        <v>477</v>
      </c>
      <c r="B47" s="597" t="s">
        <v>247</v>
      </c>
      <c r="C47" s="140"/>
      <c r="D47" s="140"/>
      <c r="E47" s="140"/>
      <c r="F47" s="140"/>
      <c r="G47" s="408"/>
    </row>
    <row r="48" spans="1:7" ht="19.5" customHeight="1">
      <c r="A48" s="490" t="s">
        <v>478</v>
      </c>
      <c r="B48" s="597" t="s">
        <v>249</v>
      </c>
      <c r="C48" s="140"/>
      <c r="D48" s="140"/>
      <c r="E48" s="140"/>
      <c r="F48" s="140"/>
      <c r="G48" s="408"/>
    </row>
    <row r="49" spans="1:7" ht="19.5" customHeight="1">
      <c r="A49" s="594" t="s">
        <v>479</v>
      </c>
      <c r="B49" s="589" t="s">
        <v>251</v>
      </c>
      <c r="C49" s="595">
        <f>C25+C41</f>
        <v>0</v>
      </c>
      <c r="D49" s="595">
        <f>D25+D41</f>
        <v>0</v>
      </c>
      <c r="E49" s="595">
        <f>E25+E41</f>
        <v>0</v>
      </c>
      <c r="F49" s="595">
        <f>F25+F41</f>
        <v>0</v>
      </c>
      <c r="G49" s="596">
        <f>G25+G41</f>
        <v>0</v>
      </c>
    </row>
  </sheetData>
  <sheetProtection/>
  <mergeCells count="10">
    <mergeCell ref="A5:G6"/>
    <mergeCell ref="A2:G2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875" style="13" customWidth="1"/>
    <col min="2" max="2" width="45.375" style="0" customWidth="1"/>
    <col min="3" max="4" width="19.00390625" style="0" customWidth="1"/>
  </cols>
  <sheetData>
    <row r="1" spans="1:5" ht="14.25" customHeight="1">
      <c r="A1" s="739" t="s">
        <v>673</v>
      </c>
      <c r="B1" s="739"/>
      <c r="C1" s="730"/>
      <c r="D1" s="15"/>
      <c r="E1" s="16"/>
    </row>
    <row r="4" spans="1:4" ht="19.5" customHeight="1">
      <c r="A4" s="787" t="s">
        <v>84</v>
      </c>
      <c r="B4" s="787"/>
      <c r="C4" s="787"/>
      <c r="D4" s="787"/>
    </row>
    <row r="5" spans="1:4" ht="17.25" customHeight="1">
      <c r="A5" s="787" t="s">
        <v>85</v>
      </c>
      <c r="B5" s="787"/>
      <c r="C5" s="787"/>
      <c r="D5" s="787"/>
    </row>
    <row r="6" spans="1:4" ht="15" customHeight="1">
      <c r="A6" s="788" t="s">
        <v>632</v>
      </c>
      <c r="B6" s="788"/>
      <c r="C6" s="788"/>
      <c r="D6" s="788"/>
    </row>
    <row r="8" ht="13.5" thickBot="1">
      <c r="D8" s="15" t="s">
        <v>86</v>
      </c>
    </row>
    <row r="9" spans="1:4" s="20" customFormat="1" ht="24.75" customHeight="1">
      <c r="A9" s="17" t="s">
        <v>87</v>
      </c>
      <c r="B9" s="18" t="s">
        <v>6</v>
      </c>
      <c r="C9" s="18" t="s">
        <v>88</v>
      </c>
      <c r="D9" s="19" t="s">
        <v>89</v>
      </c>
    </row>
    <row r="10" spans="1:4" s="11" customFormat="1" ht="12.75">
      <c r="A10" s="21">
        <v>1</v>
      </c>
      <c r="B10" s="22">
        <v>2</v>
      </c>
      <c r="C10" s="22">
        <v>3</v>
      </c>
      <c r="D10" s="23">
        <v>4</v>
      </c>
    </row>
    <row r="11" spans="1:4" ht="20.25" customHeight="1">
      <c r="A11" s="21" t="s">
        <v>9</v>
      </c>
      <c r="B11" s="24" t="s">
        <v>90</v>
      </c>
      <c r="C11" s="8"/>
      <c r="D11" s="9"/>
    </row>
    <row r="12" spans="1:4" ht="20.25" customHeight="1">
      <c r="A12" s="21" t="s">
        <v>15</v>
      </c>
      <c r="B12" s="24" t="s">
        <v>91</v>
      </c>
      <c r="C12" s="24"/>
      <c r="D12" s="25"/>
    </row>
    <row r="13" spans="1:4" ht="20.25" customHeight="1">
      <c r="A13" s="21" t="s">
        <v>38</v>
      </c>
      <c r="B13" s="24" t="s">
        <v>92</v>
      </c>
      <c r="C13" s="24"/>
      <c r="D13" s="25"/>
    </row>
    <row r="14" spans="1:4" ht="20.25" customHeight="1">
      <c r="A14" s="21" t="s">
        <v>39</v>
      </c>
      <c r="B14" s="24" t="s">
        <v>93</v>
      </c>
      <c r="C14" s="24"/>
      <c r="D14" s="25"/>
    </row>
    <row r="15" spans="1:4" ht="20.25" customHeight="1">
      <c r="A15" s="21" t="s">
        <v>40</v>
      </c>
      <c r="B15" s="24" t="s">
        <v>94</v>
      </c>
      <c r="C15" s="24"/>
      <c r="D15" s="25"/>
    </row>
    <row r="16" spans="1:4" ht="20.25" customHeight="1">
      <c r="A16" s="21" t="s">
        <v>41</v>
      </c>
      <c r="B16" s="24" t="s">
        <v>95</v>
      </c>
      <c r="C16" s="24"/>
      <c r="D16" s="25"/>
    </row>
    <row r="17" spans="1:4" ht="20.25" customHeight="1">
      <c r="A17" s="21" t="s">
        <v>43</v>
      </c>
      <c r="B17" s="24" t="s">
        <v>96</v>
      </c>
      <c r="C17" s="24"/>
      <c r="D17" s="25"/>
    </row>
    <row r="18" spans="1:4" ht="20.25" customHeight="1">
      <c r="A18" s="21" t="s">
        <v>44</v>
      </c>
      <c r="B18" s="24" t="s">
        <v>97</v>
      </c>
      <c r="C18" s="24"/>
      <c r="D18" s="25"/>
    </row>
    <row r="19" spans="1:4" ht="20.25" customHeight="1">
      <c r="A19" s="21" t="s">
        <v>45</v>
      </c>
      <c r="B19" s="24" t="s">
        <v>98</v>
      </c>
      <c r="C19" s="24"/>
      <c r="D19" s="25"/>
    </row>
    <row r="20" spans="1:4" ht="20.25" customHeight="1">
      <c r="A20" s="21" t="s">
        <v>47</v>
      </c>
      <c r="B20" s="24" t="s">
        <v>99</v>
      </c>
      <c r="C20" s="24"/>
      <c r="D20" s="25"/>
    </row>
    <row r="21" spans="1:4" ht="20.25" customHeight="1">
      <c r="A21" s="21" t="s">
        <v>48</v>
      </c>
      <c r="B21" s="24" t="s">
        <v>100</v>
      </c>
      <c r="C21" s="24"/>
      <c r="D21" s="25"/>
    </row>
    <row r="22" spans="1:4" ht="20.25" customHeight="1">
      <c r="A22" s="21" t="s">
        <v>49</v>
      </c>
      <c r="B22" s="24" t="s">
        <v>101</v>
      </c>
      <c r="C22" s="24"/>
      <c r="D22" s="25"/>
    </row>
    <row r="23" spans="1:4" ht="20.25" customHeight="1">
      <c r="A23" s="21" t="s">
        <v>50</v>
      </c>
      <c r="B23" s="26" t="s">
        <v>102</v>
      </c>
      <c r="C23" s="24"/>
      <c r="D23" s="25"/>
    </row>
    <row r="24" spans="1:4" ht="20.25" customHeight="1">
      <c r="A24" s="21" t="s">
        <v>52</v>
      </c>
      <c r="B24" s="24" t="s">
        <v>103</v>
      </c>
      <c r="C24" s="24"/>
      <c r="D24" s="25"/>
    </row>
    <row r="25" spans="1:4" ht="20.25" customHeight="1">
      <c r="A25" s="21" t="s">
        <v>53</v>
      </c>
      <c r="B25" s="24"/>
      <c r="C25" s="24"/>
      <c r="D25" s="25"/>
    </row>
    <row r="26" spans="1:4" ht="20.25" customHeight="1">
      <c r="A26" s="21" t="s">
        <v>54</v>
      </c>
      <c r="B26" s="24"/>
      <c r="C26" s="24"/>
      <c r="D26" s="25"/>
    </row>
    <row r="27" spans="1:4" ht="20.25" customHeight="1">
      <c r="A27" s="21" t="s">
        <v>56</v>
      </c>
      <c r="B27" s="24"/>
      <c r="C27" s="24"/>
      <c r="D27" s="25"/>
    </row>
    <row r="28" spans="1:4" ht="20.25" customHeight="1">
      <c r="A28" s="21" t="s">
        <v>57</v>
      </c>
      <c r="B28" s="24"/>
      <c r="C28" s="24"/>
      <c r="D28" s="25"/>
    </row>
    <row r="29" spans="1:4" ht="20.25" customHeight="1">
      <c r="A29" s="21" t="s">
        <v>58</v>
      </c>
      <c r="B29" s="24"/>
      <c r="C29" s="24"/>
      <c r="D29" s="25"/>
    </row>
    <row r="30" spans="1:4" ht="20.25" customHeight="1">
      <c r="A30" s="21" t="s">
        <v>59</v>
      </c>
      <c r="B30" s="24"/>
      <c r="C30" s="24"/>
      <c r="D30" s="25"/>
    </row>
    <row r="31" spans="1:4" ht="20.25" customHeight="1">
      <c r="A31" s="21" t="s">
        <v>60</v>
      </c>
      <c r="B31" s="24"/>
      <c r="C31" s="24"/>
      <c r="D31" s="25"/>
    </row>
    <row r="32" spans="1:4" ht="20.25" customHeight="1">
      <c r="A32" s="21" t="s">
        <v>61</v>
      </c>
      <c r="B32" s="24"/>
      <c r="C32" s="24"/>
      <c r="D32" s="25"/>
    </row>
    <row r="33" spans="1:4" ht="20.25" customHeight="1">
      <c r="A33" s="21" t="s">
        <v>62</v>
      </c>
      <c r="B33" s="24"/>
      <c r="C33" s="24"/>
      <c r="D33" s="25"/>
    </row>
    <row r="34" spans="1:4" ht="20.25" customHeight="1">
      <c r="A34" s="21" t="s">
        <v>104</v>
      </c>
      <c r="B34" s="24"/>
      <c r="C34" s="24"/>
      <c r="D34" s="25"/>
    </row>
    <row r="35" spans="1:4" ht="20.25" customHeight="1">
      <c r="A35" s="21" t="s">
        <v>105</v>
      </c>
      <c r="B35" s="24"/>
      <c r="C35" s="24"/>
      <c r="D35" s="25"/>
    </row>
    <row r="36" spans="1:4" ht="20.25" customHeight="1">
      <c r="A36" s="21" t="s">
        <v>106</v>
      </c>
      <c r="B36" s="24"/>
      <c r="C36" s="24"/>
      <c r="D36" s="25"/>
    </row>
    <row r="37" spans="1:4" ht="20.25" customHeight="1">
      <c r="A37" s="21" t="s">
        <v>107</v>
      </c>
      <c r="B37" s="24"/>
      <c r="C37" s="24"/>
      <c r="D37" s="25"/>
    </row>
    <row r="38" spans="1:4" ht="20.25" customHeight="1" thickBot="1">
      <c r="A38" s="27" t="s">
        <v>108</v>
      </c>
      <c r="B38" s="28"/>
      <c r="C38" s="28"/>
      <c r="D38" s="29"/>
    </row>
    <row r="39" spans="1:4" s="5" customFormat="1" ht="20.25" customHeight="1" thickBot="1">
      <c r="A39" s="30" t="s">
        <v>109</v>
      </c>
      <c r="B39" s="31" t="s">
        <v>110</v>
      </c>
      <c r="C39" s="32">
        <f>SUM(C11:C38)</f>
        <v>0</v>
      </c>
      <c r="D39" s="33">
        <f>SUM(D11:D38)</f>
        <v>0</v>
      </c>
    </row>
  </sheetData>
  <sheetProtection/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875" style="13" customWidth="1"/>
    <col min="2" max="2" width="45.375" style="0" customWidth="1"/>
    <col min="3" max="5" width="19.00390625" style="0" customWidth="1"/>
  </cols>
  <sheetData>
    <row r="1" spans="1:5" ht="14.25" customHeight="1">
      <c r="A1" s="739" t="s">
        <v>674</v>
      </c>
      <c r="B1" s="739"/>
      <c r="C1" s="730"/>
      <c r="D1" s="15"/>
      <c r="E1" s="15"/>
    </row>
    <row r="4" spans="1:5" ht="29.25" customHeight="1">
      <c r="A4" s="732" t="s">
        <v>485</v>
      </c>
      <c r="B4" s="732"/>
      <c r="C4" s="732"/>
      <c r="D4" s="732"/>
      <c r="E4" s="730"/>
    </row>
    <row r="5" spans="1:4" ht="17.25" customHeight="1">
      <c r="A5" s="787"/>
      <c r="B5" s="787"/>
      <c r="C5" s="787"/>
      <c r="D5" s="787"/>
    </row>
    <row r="6" spans="1:5" ht="15" customHeight="1">
      <c r="A6" s="788" t="s">
        <v>632</v>
      </c>
      <c r="B6" s="788"/>
      <c r="C6" s="788"/>
      <c r="D6" s="788"/>
      <c r="E6" s="730"/>
    </row>
    <row r="8" spans="4:5" ht="13.5" thickBot="1">
      <c r="D8" s="15" t="s">
        <v>86</v>
      </c>
      <c r="E8" s="15" t="s">
        <v>86</v>
      </c>
    </row>
    <row r="9" spans="1:5" s="20" customFormat="1" ht="24.75" customHeight="1">
      <c r="A9" s="17" t="s">
        <v>87</v>
      </c>
      <c r="B9" s="18" t="s">
        <v>83</v>
      </c>
      <c r="C9" s="18" t="s">
        <v>486</v>
      </c>
      <c r="D9" s="19" t="s">
        <v>487</v>
      </c>
      <c r="E9" s="19" t="s">
        <v>488</v>
      </c>
    </row>
    <row r="10" spans="1:5" s="11" customFormat="1" ht="12.75">
      <c r="A10" s="21">
        <v>1</v>
      </c>
      <c r="B10" s="22">
        <v>2</v>
      </c>
      <c r="C10" s="22">
        <v>3</v>
      </c>
      <c r="D10" s="23">
        <v>4</v>
      </c>
      <c r="E10" s="23">
        <v>5</v>
      </c>
    </row>
    <row r="11" spans="1:5" ht="20.25" customHeight="1">
      <c r="A11" s="21" t="s">
        <v>9</v>
      </c>
      <c r="B11" s="599" t="s">
        <v>489</v>
      </c>
      <c r="C11" s="601">
        <v>19</v>
      </c>
      <c r="D11" s="602">
        <v>3900</v>
      </c>
      <c r="E11" s="602">
        <v>3900</v>
      </c>
    </row>
    <row r="12" spans="1:5" ht="20.25" customHeight="1">
      <c r="A12" s="21" t="s">
        <v>15</v>
      </c>
      <c r="B12" s="599" t="s">
        <v>631</v>
      </c>
      <c r="C12" s="603"/>
      <c r="D12" s="23">
        <v>100</v>
      </c>
      <c r="E12" s="23">
        <v>100</v>
      </c>
    </row>
    <row r="13" spans="1:5" ht="20.25" customHeight="1" thickBot="1">
      <c r="A13" s="600" t="s">
        <v>38</v>
      </c>
      <c r="B13" s="28"/>
      <c r="C13" s="604"/>
      <c r="D13" s="605"/>
      <c r="E13" s="605"/>
    </row>
    <row r="14" spans="1:5" s="5" customFormat="1" ht="20.25" customHeight="1" thickBot="1">
      <c r="A14" s="30" t="s">
        <v>39</v>
      </c>
      <c r="B14" s="31" t="s">
        <v>110</v>
      </c>
      <c r="C14" s="606">
        <f>SUM(C11:C13)</f>
        <v>19</v>
      </c>
      <c r="D14" s="607">
        <f>SUM(D11:D13)</f>
        <v>4000</v>
      </c>
      <c r="E14" s="607">
        <f>SUM(E11:E13)</f>
        <v>4000</v>
      </c>
    </row>
  </sheetData>
  <sheetProtection/>
  <mergeCells count="4">
    <mergeCell ref="A1:C1"/>
    <mergeCell ref="A5:D5"/>
    <mergeCell ref="A6:E6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U25"/>
  <sheetViews>
    <sheetView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M8" sqref="M8:M9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61.37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39"/>
      <c r="C1" s="739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92" t="s">
        <v>675</v>
      </c>
      <c r="C2" s="792"/>
    </row>
    <row r="4" spans="2:13" ht="30" customHeight="1">
      <c r="B4" s="770" t="s">
        <v>633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</row>
    <row r="5" spans="2:13" ht="15.75"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2:13" s="36" customFormat="1" ht="23.25" customHeight="1" thickBot="1"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</row>
    <row r="7" spans="2:13" ht="32.25" customHeight="1" thickBot="1">
      <c r="B7" s="791" t="s">
        <v>122</v>
      </c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</row>
    <row r="8" spans="2:13" s="4" customFormat="1" ht="32.25" customHeight="1" thickBot="1">
      <c r="B8" s="793" t="s">
        <v>123</v>
      </c>
      <c r="C8" s="793"/>
      <c r="D8" s="794" t="s">
        <v>124</v>
      </c>
      <c r="E8" s="794"/>
      <c r="F8" s="794"/>
      <c r="G8" s="794" t="s">
        <v>125</v>
      </c>
      <c r="H8" s="794"/>
      <c r="I8" s="794"/>
      <c r="J8" s="794" t="s">
        <v>111</v>
      </c>
      <c r="K8" s="794"/>
      <c r="L8" s="794"/>
      <c r="M8" s="795" t="s">
        <v>126</v>
      </c>
    </row>
    <row r="9" spans="2:13" s="35" customFormat="1" ht="32.25" customHeight="1" thickBot="1">
      <c r="B9" s="53" t="s">
        <v>127</v>
      </c>
      <c r="C9" s="54" t="s">
        <v>128</v>
      </c>
      <c r="D9" s="55" t="s">
        <v>129</v>
      </c>
      <c r="E9" s="56" t="s">
        <v>130</v>
      </c>
      <c r="F9" s="57" t="s">
        <v>131</v>
      </c>
      <c r="G9" s="55" t="s">
        <v>129</v>
      </c>
      <c r="H9" s="56" t="s">
        <v>130</v>
      </c>
      <c r="I9" s="57" t="s">
        <v>131</v>
      </c>
      <c r="J9" s="55" t="s">
        <v>129</v>
      </c>
      <c r="K9" s="56" t="s">
        <v>130</v>
      </c>
      <c r="L9" s="57" t="s">
        <v>131</v>
      </c>
      <c r="M9" s="795"/>
    </row>
    <row r="10" spans="2:13" s="67" customFormat="1" ht="32.25" customHeight="1">
      <c r="B10" s="58">
        <v>562917</v>
      </c>
      <c r="C10" s="150" t="s">
        <v>132</v>
      </c>
      <c r="D10" s="59"/>
      <c r="E10" s="60">
        <v>7</v>
      </c>
      <c r="F10" s="61"/>
      <c r="G10" s="59"/>
      <c r="H10" s="62"/>
      <c r="I10" s="61"/>
      <c r="J10" s="63">
        <f>D10++G10</f>
        <v>0</v>
      </c>
      <c r="K10" s="64">
        <f>E10++H10</f>
        <v>7</v>
      </c>
      <c r="L10" s="65">
        <f>F10++I10</f>
        <v>0</v>
      </c>
      <c r="M10" s="66">
        <v>7</v>
      </c>
    </row>
    <row r="11" spans="2:13" s="74" customFormat="1" ht="32.25" customHeight="1">
      <c r="B11" s="68">
        <v>841403</v>
      </c>
      <c r="C11" s="546" t="s">
        <v>133</v>
      </c>
      <c r="D11" s="70"/>
      <c r="E11" s="71">
        <v>3</v>
      </c>
      <c r="F11" s="72"/>
      <c r="G11" s="70"/>
      <c r="H11" s="71"/>
      <c r="I11" s="72"/>
      <c r="J11" s="70">
        <f aca="true" t="shared" si="0" ref="J11:L19">D11+G11</f>
        <v>0</v>
      </c>
      <c r="K11" s="71">
        <f t="shared" si="0"/>
        <v>3</v>
      </c>
      <c r="L11" s="72">
        <f t="shared" si="0"/>
        <v>0</v>
      </c>
      <c r="M11" s="73">
        <f aca="true" t="shared" si="1" ref="M11:M19">J11+K11+L11</f>
        <v>3</v>
      </c>
    </row>
    <row r="12" spans="2:13" s="74" customFormat="1" ht="32.25" customHeight="1">
      <c r="B12" s="68">
        <v>842421</v>
      </c>
      <c r="C12" s="547" t="s">
        <v>432</v>
      </c>
      <c r="D12" s="70"/>
      <c r="E12" s="71">
        <v>1</v>
      </c>
      <c r="F12" s="72"/>
      <c r="G12" s="70"/>
      <c r="H12" s="71"/>
      <c r="I12" s="72"/>
      <c r="J12" s="70">
        <f t="shared" si="0"/>
        <v>0</v>
      </c>
      <c r="K12" s="71">
        <f t="shared" si="0"/>
        <v>1</v>
      </c>
      <c r="L12" s="72">
        <f t="shared" si="0"/>
        <v>0</v>
      </c>
      <c r="M12" s="73">
        <f t="shared" si="1"/>
        <v>1</v>
      </c>
    </row>
    <row r="13" spans="2:16" s="74" customFormat="1" ht="32.25" customHeight="1">
      <c r="B13" s="68">
        <v>862101</v>
      </c>
      <c r="C13" s="150" t="s">
        <v>142</v>
      </c>
      <c r="D13" s="70"/>
      <c r="E13" s="71"/>
      <c r="F13" s="72"/>
      <c r="G13" s="70"/>
      <c r="H13" s="71">
        <v>1</v>
      </c>
      <c r="I13" s="72"/>
      <c r="J13" s="70">
        <f t="shared" si="0"/>
        <v>0</v>
      </c>
      <c r="K13" s="71">
        <f t="shared" si="0"/>
        <v>1</v>
      </c>
      <c r="L13" s="72">
        <f t="shared" si="0"/>
        <v>0</v>
      </c>
      <c r="M13" s="73">
        <f t="shared" si="1"/>
        <v>1</v>
      </c>
      <c r="P13" s="148" t="s">
        <v>147</v>
      </c>
    </row>
    <row r="14" spans="2:13" s="76" customFormat="1" ht="32.25" customHeight="1">
      <c r="B14" s="75">
        <v>869044</v>
      </c>
      <c r="C14" s="69" t="s">
        <v>150</v>
      </c>
      <c r="D14" s="70"/>
      <c r="E14" s="71">
        <v>1</v>
      </c>
      <c r="F14" s="72"/>
      <c r="G14" s="70"/>
      <c r="H14" s="71"/>
      <c r="I14" s="72"/>
      <c r="J14" s="70">
        <f t="shared" si="0"/>
        <v>0</v>
      </c>
      <c r="K14" s="71">
        <f t="shared" si="0"/>
        <v>1</v>
      </c>
      <c r="L14" s="72">
        <f t="shared" si="0"/>
        <v>0</v>
      </c>
      <c r="M14" s="73">
        <f t="shared" si="1"/>
        <v>1</v>
      </c>
    </row>
    <row r="15" spans="2:13" s="76" customFormat="1" ht="32.25" customHeight="1">
      <c r="B15" s="68">
        <v>889928</v>
      </c>
      <c r="C15" s="546" t="s">
        <v>143</v>
      </c>
      <c r="D15" s="70"/>
      <c r="E15" s="71">
        <v>1</v>
      </c>
      <c r="F15" s="72"/>
      <c r="G15" s="70"/>
      <c r="H15" s="71"/>
      <c r="I15" s="72"/>
      <c r="J15" s="70">
        <f t="shared" si="0"/>
        <v>0</v>
      </c>
      <c r="K15" s="71">
        <f t="shared" si="0"/>
        <v>1</v>
      </c>
      <c r="L15" s="72">
        <f t="shared" si="0"/>
        <v>0</v>
      </c>
      <c r="M15" s="73">
        <f t="shared" si="1"/>
        <v>1</v>
      </c>
    </row>
    <row r="16" spans="2:13" s="76" customFormat="1" ht="32.25" customHeight="1">
      <c r="B16" s="68">
        <v>890442</v>
      </c>
      <c r="C16" s="548" t="s">
        <v>197</v>
      </c>
      <c r="D16" s="70"/>
      <c r="E16" s="71"/>
      <c r="F16" s="72"/>
      <c r="G16" s="70"/>
      <c r="H16" s="71"/>
      <c r="I16" s="72">
        <v>10</v>
      </c>
      <c r="J16" s="70">
        <f t="shared" si="0"/>
        <v>0</v>
      </c>
      <c r="K16" s="71">
        <f t="shared" si="0"/>
        <v>0</v>
      </c>
      <c r="L16" s="72">
        <f t="shared" si="0"/>
        <v>10</v>
      </c>
      <c r="M16" s="73">
        <f t="shared" si="1"/>
        <v>10</v>
      </c>
    </row>
    <row r="17" spans="2:13" s="76" customFormat="1" ht="32.25" customHeight="1">
      <c r="B17" s="68">
        <v>910123</v>
      </c>
      <c r="C17" s="150" t="s">
        <v>144</v>
      </c>
      <c r="D17" s="70"/>
      <c r="E17" s="71">
        <v>1</v>
      </c>
      <c r="F17" s="72"/>
      <c r="G17" s="70"/>
      <c r="H17" s="71"/>
      <c r="I17" s="72"/>
      <c r="J17" s="70">
        <f t="shared" si="0"/>
        <v>0</v>
      </c>
      <c r="K17" s="71">
        <f t="shared" si="0"/>
        <v>1</v>
      </c>
      <c r="L17" s="72">
        <f t="shared" si="0"/>
        <v>0</v>
      </c>
      <c r="M17" s="73">
        <f t="shared" si="1"/>
        <v>1</v>
      </c>
    </row>
    <row r="18" spans="2:16" s="76" customFormat="1" ht="32.25" customHeight="1">
      <c r="B18" s="68">
        <v>910501</v>
      </c>
      <c r="C18" s="69" t="s">
        <v>145</v>
      </c>
      <c r="D18" s="70"/>
      <c r="E18" s="71">
        <v>1</v>
      </c>
      <c r="F18" s="72"/>
      <c r="G18" s="70"/>
      <c r="H18" s="71">
        <v>1</v>
      </c>
      <c r="I18" s="72"/>
      <c r="J18" s="70">
        <f t="shared" si="0"/>
        <v>0</v>
      </c>
      <c r="K18" s="71">
        <f t="shared" si="0"/>
        <v>2</v>
      </c>
      <c r="L18" s="72">
        <f t="shared" si="0"/>
        <v>0</v>
      </c>
      <c r="M18" s="73">
        <f t="shared" si="1"/>
        <v>2</v>
      </c>
      <c r="P18" s="76" t="s">
        <v>146</v>
      </c>
    </row>
    <row r="19" spans="2:13" s="76" customFormat="1" ht="32.25" customHeight="1">
      <c r="B19" s="68">
        <v>931102</v>
      </c>
      <c r="C19" s="69" t="s">
        <v>151</v>
      </c>
      <c r="D19" s="70"/>
      <c r="E19" s="71">
        <v>1</v>
      </c>
      <c r="F19" s="72"/>
      <c r="G19" s="70"/>
      <c r="H19" s="71"/>
      <c r="I19" s="72"/>
      <c r="J19" s="70">
        <f t="shared" si="0"/>
        <v>0</v>
      </c>
      <c r="K19" s="71">
        <f t="shared" si="0"/>
        <v>1</v>
      </c>
      <c r="L19" s="72">
        <f t="shared" si="0"/>
        <v>0</v>
      </c>
      <c r="M19" s="73">
        <f t="shared" si="1"/>
        <v>1</v>
      </c>
    </row>
    <row r="20" spans="2:16" s="74" customFormat="1" ht="32.25" customHeight="1" hidden="1">
      <c r="B20" s="68">
        <v>960302</v>
      </c>
      <c r="C20" s="69" t="s">
        <v>141</v>
      </c>
      <c r="D20" s="70"/>
      <c r="E20" s="71"/>
      <c r="F20" s="72"/>
      <c r="G20" s="70"/>
      <c r="H20" s="71"/>
      <c r="I20" s="72"/>
      <c r="J20" s="70">
        <f>D20+G20</f>
        <v>0</v>
      </c>
      <c r="K20" s="71">
        <f>E20+H20</f>
        <v>0</v>
      </c>
      <c r="L20" s="72">
        <f>F20+I20</f>
        <v>0</v>
      </c>
      <c r="M20" s="73">
        <f>J20+K20+L20</f>
        <v>0</v>
      </c>
      <c r="P20" s="148" t="s">
        <v>148</v>
      </c>
    </row>
    <row r="21" spans="2:13" s="76" customFormat="1" ht="32.25" customHeight="1" thickBot="1">
      <c r="B21" s="789" t="s">
        <v>75</v>
      </c>
      <c r="C21" s="789"/>
      <c r="D21" s="77">
        <f>SUM(D10:D19)</f>
        <v>0</v>
      </c>
      <c r="E21" s="78">
        <f>SUM(E10:E19)</f>
        <v>16</v>
      </c>
      <c r="F21" s="79">
        <f>SUM(F10:F19)</f>
        <v>0</v>
      </c>
      <c r="G21" s="77">
        <f>SUM(G10:G19)</f>
        <v>0</v>
      </c>
      <c r="H21" s="78">
        <f aca="true" t="shared" si="2" ref="H21:M21">SUM(H10:H20)</f>
        <v>2</v>
      </c>
      <c r="I21" s="78">
        <f t="shared" si="2"/>
        <v>10</v>
      </c>
      <c r="J21" s="77">
        <f t="shared" si="2"/>
        <v>0</v>
      </c>
      <c r="K21" s="78">
        <f t="shared" si="2"/>
        <v>18</v>
      </c>
      <c r="L21" s="79">
        <f t="shared" si="2"/>
        <v>10</v>
      </c>
      <c r="M21" s="80">
        <f t="shared" si="2"/>
        <v>28</v>
      </c>
    </row>
    <row r="22" spans="4:13" ht="15"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3:4" ht="21" customHeight="1">
      <c r="C23" s="82"/>
      <c r="D23" s="83"/>
    </row>
    <row r="24" ht="15">
      <c r="C24" s="158"/>
    </row>
    <row r="25" spans="3:4" ht="21" customHeight="1">
      <c r="C25" s="82"/>
      <c r="D25" s="83"/>
    </row>
  </sheetData>
  <sheetProtection/>
  <mergeCells count="12">
    <mergeCell ref="B1:C1"/>
    <mergeCell ref="B5:M5"/>
    <mergeCell ref="B21:C21"/>
    <mergeCell ref="B6:M6"/>
    <mergeCell ref="B7:M7"/>
    <mergeCell ref="B2:C2"/>
    <mergeCell ref="B4:M4"/>
    <mergeCell ref="B8:C8"/>
    <mergeCell ref="D8:F8"/>
    <mergeCell ref="G8:I8"/>
    <mergeCell ref="J8:L8"/>
    <mergeCell ref="M8:M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U15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53.0039062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39"/>
      <c r="C1" s="739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92" t="s">
        <v>676</v>
      </c>
      <c r="C2" s="792"/>
    </row>
    <row r="4" spans="2:13" ht="30" customHeight="1">
      <c r="B4" s="770" t="s">
        <v>634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</row>
    <row r="5" spans="2:13" ht="15.75"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2:13" s="36" customFormat="1" ht="23.25" customHeight="1" thickBot="1"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</row>
    <row r="7" spans="2:13" ht="32.25" customHeight="1" thickBot="1">
      <c r="B7" s="791" t="s">
        <v>122</v>
      </c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</row>
    <row r="8" spans="2:13" s="4" customFormat="1" ht="32.25" customHeight="1" thickBot="1">
      <c r="B8" s="793" t="s">
        <v>123</v>
      </c>
      <c r="C8" s="793"/>
      <c r="D8" s="794" t="s">
        <v>124</v>
      </c>
      <c r="E8" s="794"/>
      <c r="F8" s="794"/>
      <c r="G8" s="794" t="s">
        <v>125</v>
      </c>
      <c r="H8" s="794"/>
      <c r="I8" s="794"/>
      <c r="J8" s="794" t="s">
        <v>111</v>
      </c>
      <c r="K8" s="794"/>
      <c r="L8" s="794"/>
      <c r="M8" s="795" t="s">
        <v>126</v>
      </c>
    </row>
    <row r="9" spans="2:13" s="35" customFormat="1" ht="32.25" customHeight="1" thickBot="1">
      <c r="B9" s="53" t="s">
        <v>127</v>
      </c>
      <c r="C9" s="54" t="s">
        <v>128</v>
      </c>
      <c r="D9" s="55" t="s">
        <v>129</v>
      </c>
      <c r="E9" s="56" t="s">
        <v>130</v>
      </c>
      <c r="F9" s="57" t="s">
        <v>131</v>
      </c>
      <c r="G9" s="55" t="s">
        <v>129</v>
      </c>
      <c r="H9" s="56" t="s">
        <v>130</v>
      </c>
      <c r="I9" s="57" t="s">
        <v>131</v>
      </c>
      <c r="J9" s="55" t="s">
        <v>129</v>
      </c>
      <c r="K9" s="56" t="s">
        <v>130</v>
      </c>
      <c r="L9" s="57" t="s">
        <v>131</v>
      </c>
      <c r="M9" s="795"/>
    </row>
    <row r="10" spans="2:16" s="74" customFormat="1" ht="32.25" customHeight="1">
      <c r="B10" s="68">
        <v>841126</v>
      </c>
      <c r="C10" s="69" t="s">
        <v>635</v>
      </c>
      <c r="D10" s="70">
        <v>9</v>
      </c>
      <c r="E10" s="71"/>
      <c r="F10" s="72">
        <v>1</v>
      </c>
      <c r="G10" s="70"/>
      <c r="H10" s="71"/>
      <c r="I10" s="72"/>
      <c r="J10" s="70">
        <f>D10+G10</f>
        <v>9</v>
      </c>
      <c r="K10" s="71">
        <f>E10+H10</f>
        <v>0</v>
      </c>
      <c r="L10" s="72">
        <f>F10+I10</f>
        <v>1</v>
      </c>
      <c r="M10" s="73">
        <f>J10+K10+L10</f>
        <v>10</v>
      </c>
      <c r="P10" s="148" t="s">
        <v>149</v>
      </c>
    </row>
    <row r="11" spans="2:13" s="76" customFormat="1" ht="32.25" customHeight="1" thickBot="1">
      <c r="B11" s="789" t="s">
        <v>75</v>
      </c>
      <c r="C11" s="789"/>
      <c r="D11" s="77">
        <f aca="true" t="shared" si="0" ref="D11:M11">SUM(D10:D10)</f>
        <v>9</v>
      </c>
      <c r="E11" s="78">
        <f t="shared" si="0"/>
        <v>0</v>
      </c>
      <c r="F11" s="79">
        <f t="shared" si="0"/>
        <v>1</v>
      </c>
      <c r="G11" s="77">
        <f t="shared" si="0"/>
        <v>0</v>
      </c>
      <c r="H11" s="78">
        <f t="shared" si="0"/>
        <v>0</v>
      </c>
      <c r="I11" s="78">
        <f t="shared" si="0"/>
        <v>0</v>
      </c>
      <c r="J11" s="77">
        <f t="shared" si="0"/>
        <v>9</v>
      </c>
      <c r="K11" s="78">
        <f t="shared" si="0"/>
        <v>0</v>
      </c>
      <c r="L11" s="79">
        <f t="shared" si="0"/>
        <v>1</v>
      </c>
      <c r="M11" s="80">
        <f t="shared" si="0"/>
        <v>10</v>
      </c>
    </row>
    <row r="12" spans="4:13" ht="15"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3:4" ht="21" customHeight="1">
      <c r="C13" s="82"/>
      <c r="D13" s="83"/>
    </row>
    <row r="14" ht="15">
      <c r="C14" s="158"/>
    </row>
    <row r="15" spans="3:4" ht="21" customHeight="1">
      <c r="C15" s="82"/>
      <c r="D15" s="83"/>
    </row>
  </sheetData>
  <sheetProtection/>
  <mergeCells count="12">
    <mergeCell ref="J8:L8"/>
    <mergeCell ref="M8:M9"/>
    <mergeCell ref="B1:C1"/>
    <mergeCell ref="B2:C2"/>
    <mergeCell ref="B4:M4"/>
    <mergeCell ref="B5:M5"/>
    <mergeCell ref="B11:C11"/>
    <mergeCell ref="B6:M6"/>
    <mergeCell ref="B7:M7"/>
    <mergeCell ref="B8:C8"/>
    <mergeCell ref="D8:F8"/>
    <mergeCell ref="G8:I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5"/>
  <sheetViews>
    <sheetView zoomScale="80" zoomScaleNormal="80" zoomScalePageLayoutView="0" workbookViewId="0" topLeftCell="A1">
      <selection activeCell="B2" sqref="B2"/>
    </sheetView>
  </sheetViews>
  <sheetFormatPr defaultColWidth="9.00390625" defaultRowHeight="19.5" customHeight="1"/>
  <cols>
    <col min="1" max="1" width="9.125" style="107" customWidth="1"/>
    <col min="2" max="2" width="63.25390625" style="107" customWidth="1"/>
    <col min="3" max="3" width="10.75390625" style="107" customWidth="1"/>
    <col min="4" max="4" width="9.875" style="107" hidden="1" customWidth="1"/>
    <col min="5" max="5" width="11.25390625" style="107" hidden="1" customWidth="1"/>
    <col min="6" max="6" width="9.875" style="107" hidden="1" customWidth="1"/>
    <col min="7" max="7" width="11.25390625" style="107" hidden="1" customWidth="1"/>
    <col min="8" max="8" width="9.875" style="107" hidden="1" customWidth="1"/>
    <col min="9" max="9" width="11.25390625" style="107" hidden="1" customWidth="1"/>
    <col min="10" max="10" width="9.875" style="107" hidden="1" customWidth="1"/>
    <col min="11" max="11" width="11.25390625" style="107" hidden="1" customWidth="1"/>
    <col min="12" max="12" width="9.875" style="107" hidden="1" customWidth="1"/>
    <col min="13" max="13" width="11.25390625" style="107" customWidth="1"/>
    <col min="14" max="14" width="9.875" style="107" customWidth="1"/>
    <col min="15" max="15" width="11.25390625" style="107" customWidth="1"/>
    <col min="16" max="16" width="43.25390625" style="107" customWidth="1"/>
    <col min="17" max="17" width="11.75390625" style="107" customWidth="1"/>
    <col min="18" max="18" width="10.625" style="107" hidden="1" customWidth="1"/>
    <col min="19" max="19" width="12.25390625" style="107" hidden="1" customWidth="1"/>
    <col min="20" max="20" width="10.625" style="107" hidden="1" customWidth="1"/>
    <col min="21" max="21" width="12.25390625" style="107" hidden="1" customWidth="1"/>
    <col min="22" max="22" width="10.625" style="107" hidden="1" customWidth="1"/>
    <col min="23" max="23" width="12.25390625" style="107" hidden="1" customWidth="1"/>
    <col min="24" max="24" width="10.625" style="107" hidden="1" customWidth="1"/>
    <col min="25" max="25" width="12.25390625" style="107" hidden="1" customWidth="1"/>
    <col min="26" max="26" width="10.625" style="107" hidden="1" customWidth="1"/>
    <col min="27" max="27" width="12.25390625" style="107" customWidth="1"/>
    <col min="28" max="28" width="9.875" style="107" customWidth="1"/>
    <col min="29" max="29" width="11.25390625" style="107" customWidth="1"/>
    <col min="30" max="16384" width="9.125" style="107" customWidth="1"/>
  </cols>
  <sheetData>
    <row r="1" ht="19.5" customHeight="1">
      <c r="B1" s="87"/>
    </row>
    <row r="2" ht="19.5" customHeight="1">
      <c r="B2" s="87" t="s">
        <v>662</v>
      </c>
    </row>
    <row r="3" ht="19.5" customHeight="1">
      <c r="B3" s="87"/>
    </row>
    <row r="4" ht="19.5" customHeight="1">
      <c r="B4" s="87"/>
    </row>
    <row r="5" spans="2:29" ht="19.5" customHeight="1">
      <c r="B5" s="732" t="s">
        <v>608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</row>
    <row r="6" spans="2:17" s="108" customFormat="1" ht="19.5" customHeight="1"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</row>
    <row r="7" spans="2:29" ht="19.5" customHeight="1">
      <c r="B7" s="733" t="s">
        <v>609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</row>
    <row r="8" spans="2:29" ht="19.5" customHeight="1" thickBo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2:29" s="113" customFormat="1" ht="27.75" customHeight="1" thickBot="1">
      <c r="B9" s="110" t="s">
        <v>63</v>
      </c>
      <c r="C9" s="111" t="s">
        <v>64</v>
      </c>
      <c r="D9" s="658" t="s">
        <v>493</v>
      </c>
      <c r="E9" s="659" t="s">
        <v>494</v>
      </c>
      <c r="F9" s="658" t="s">
        <v>495</v>
      </c>
      <c r="G9" s="659" t="s">
        <v>494</v>
      </c>
      <c r="H9" s="658" t="s">
        <v>496</v>
      </c>
      <c r="I9" s="659" t="s">
        <v>494</v>
      </c>
      <c r="J9" s="658" t="s">
        <v>497</v>
      </c>
      <c r="K9" s="659" t="s">
        <v>494</v>
      </c>
      <c r="L9" s="658" t="s">
        <v>498</v>
      </c>
      <c r="M9" s="659" t="s">
        <v>494</v>
      </c>
      <c r="N9" s="658" t="s">
        <v>4</v>
      </c>
      <c r="O9" s="659" t="s">
        <v>198</v>
      </c>
      <c r="P9" s="112" t="s">
        <v>65</v>
      </c>
      <c r="Q9" s="111" t="s">
        <v>66</v>
      </c>
      <c r="R9" s="658" t="s">
        <v>493</v>
      </c>
      <c r="S9" s="659" t="s">
        <v>494</v>
      </c>
      <c r="T9" s="658" t="s">
        <v>495</v>
      </c>
      <c r="U9" s="659" t="s">
        <v>494</v>
      </c>
      <c r="V9" s="658" t="s">
        <v>496</v>
      </c>
      <c r="W9" s="659" t="s">
        <v>494</v>
      </c>
      <c r="X9" s="658" t="s">
        <v>497</v>
      </c>
      <c r="Y9" s="659" t="s">
        <v>494</v>
      </c>
      <c r="Z9" s="658" t="s">
        <v>498</v>
      </c>
      <c r="AA9" s="659" t="s">
        <v>494</v>
      </c>
      <c r="AB9" s="658" t="s">
        <v>4</v>
      </c>
      <c r="AC9" s="659" t="s">
        <v>198</v>
      </c>
    </row>
    <row r="10" spans="2:29" ht="19.5" customHeight="1">
      <c r="B10" s="114" t="s">
        <v>433</v>
      </c>
      <c r="C10" s="115">
        <v>38018</v>
      </c>
      <c r="D10" s="115"/>
      <c r="E10" s="115">
        <f>C10+D10</f>
        <v>38018</v>
      </c>
      <c r="F10" s="115"/>
      <c r="G10" s="115">
        <f>E10+F10</f>
        <v>38018</v>
      </c>
      <c r="H10" s="115"/>
      <c r="I10" s="115">
        <f>G10+H10</f>
        <v>38018</v>
      </c>
      <c r="J10" s="115">
        <v>-3728</v>
      </c>
      <c r="K10" s="115">
        <f>I10+J10</f>
        <v>34290</v>
      </c>
      <c r="L10" s="115">
        <v>2330</v>
      </c>
      <c r="M10" s="115">
        <f>K10+L10</f>
        <v>36620</v>
      </c>
      <c r="N10" s="115">
        <v>41480</v>
      </c>
      <c r="O10" s="717">
        <f>N10/M10</f>
        <v>1.1327143637356636</v>
      </c>
      <c r="P10" s="2" t="s">
        <v>81</v>
      </c>
      <c r="Q10" s="115">
        <v>77826</v>
      </c>
      <c r="R10" s="115">
        <v>815</v>
      </c>
      <c r="S10" s="115">
        <f>Q10+R10</f>
        <v>78641</v>
      </c>
      <c r="T10" s="115">
        <v>255</v>
      </c>
      <c r="U10" s="115">
        <f>S10+T10</f>
        <v>78896</v>
      </c>
      <c r="V10" s="115">
        <v>589</v>
      </c>
      <c r="W10" s="115">
        <f>U10+V10</f>
        <v>79485</v>
      </c>
      <c r="X10" s="115">
        <v>5322</v>
      </c>
      <c r="Y10" s="115">
        <f>W10+X10</f>
        <v>84807</v>
      </c>
      <c r="Z10" s="115">
        <v>-592</v>
      </c>
      <c r="AA10" s="115">
        <f>Y10+Z10</f>
        <v>84215</v>
      </c>
      <c r="AB10" s="115">
        <v>77805</v>
      </c>
      <c r="AC10" s="717">
        <f aca="true" t="shared" si="0" ref="AC10:AC20">AB10/AA10</f>
        <v>0.9238852935937778</v>
      </c>
    </row>
    <row r="11" spans="2:29" ht="19.5" customHeight="1">
      <c r="B11" s="116" t="s">
        <v>191</v>
      </c>
      <c r="C11" s="117">
        <v>81524</v>
      </c>
      <c r="D11" s="117">
        <v>-27674</v>
      </c>
      <c r="E11" s="115">
        <f>C11+D11</f>
        <v>53850</v>
      </c>
      <c r="F11" s="117"/>
      <c r="G11" s="115">
        <f>E11+F11</f>
        <v>53850</v>
      </c>
      <c r="H11" s="117"/>
      <c r="I11" s="115">
        <f>G11+H11</f>
        <v>53850</v>
      </c>
      <c r="J11" s="117">
        <v>16662</v>
      </c>
      <c r="K11" s="115">
        <f>I11+J11</f>
        <v>70512</v>
      </c>
      <c r="L11" s="117"/>
      <c r="M11" s="115">
        <f>K11+L11</f>
        <v>70512</v>
      </c>
      <c r="N11" s="117">
        <v>70454</v>
      </c>
      <c r="O11" s="717">
        <f aca="true" t="shared" si="1" ref="O11:O19">N11/M11</f>
        <v>0.9991774449739051</v>
      </c>
      <c r="P11" s="2" t="s">
        <v>549</v>
      </c>
      <c r="Q11" s="117">
        <v>21740</v>
      </c>
      <c r="R11" s="117">
        <v>220</v>
      </c>
      <c r="S11" s="115">
        <f aca="true" t="shared" si="2" ref="S11:S16">Q11+R11</f>
        <v>21960</v>
      </c>
      <c r="T11" s="117">
        <v>94</v>
      </c>
      <c r="U11" s="115">
        <f aca="true" t="shared" si="3" ref="U11:U16">S11+T11</f>
        <v>22054</v>
      </c>
      <c r="V11" s="117">
        <v>158</v>
      </c>
      <c r="W11" s="115">
        <f aca="true" t="shared" si="4" ref="W11:W16">U11+V11</f>
        <v>22212</v>
      </c>
      <c r="X11" s="117">
        <v>2044</v>
      </c>
      <c r="Y11" s="115">
        <f aca="true" t="shared" si="5" ref="Y11:Y16">W11+X11</f>
        <v>24256</v>
      </c>
      <c r="Z11" s="117">
        <v>-1381</v>
      </c>
      <c r="AA11" s="115">
        <f aca="true" t="shared" si="6" ref="AA11:AA16">Y11+Z11</f>
        <v>22875</v>
      </c>
      <c r="AB11" s="117">
        <v>19070</v>
      </c>
      <c r="AC11" s="717">
        <f t="shared" si="0"/>
        <v>0.8336612021857923</v>
      </c>
    </row>
    <row r="12" spans="2:29" ht="19.5" customHeight="1">
      <c r="B12" s="660" t="s">
        <v>503</v>
      </c>
      <c r="C12" s="117">
        <v>104078</v>
      </c>
      <c r="D12" s="117">
        <v>32128</v>
      </c>
      <c r="E12" s="115">
        <f>C12+D12</f>
        <v>136206</v>
      </c>
      <c r="F12" s="117">
        <v>3934</v>
      </c>
      <c r="G12" s="115">
        <f>E12+F12</f>
        <v>140140</v>
      </c>
      <c r="H12" s="117">
        <v>1029</v>
      </c>
      <c r="I12" s="115">
        <f>G12+H12</f>
        <v>141169</v>
      </c>
      <c r="J12" s="117">
        <v>20978</v>
      </c>
      <c r="K12" s="115">
        <f>I12+J12</f>
        <v>162147</v>
      </c>
      <c r="L12" s="117">
        <v>11515</v>
      </c>
      <c r="M12" s="115">
        <f>K12+L12</f>
        <v>173662</v>
      </c>
      <c r="N12" s="117">
        <v>174320</v>
      </c>
      <c r="O12" s="717">
        <f t="shared" si="1"/>
        <v>1.0037889693772961</v>
      </c>
      <c r="P12" s="650" t="s">
        <v>82</v>
      </c>
      <c r="Q12" s="117">
        <v>123886</v>
      </c>
      <c r="R12" s="117">
        <v>3419</v>
      </c>
      <c r="S12" s="115">
        <f t="shared" si="2"/>
        <v>127305</v>
      </c>
      <c r="T12" s="117">
        <v>3585</v>
      </c>
      <c r="U12" s="115">
        <f t="shared" si="3"/>
        <v>130890</v>
      </c>
      <c r="V12" s="117">
        <v>4352</v>
      </c>
      <c r="W12" s="115">
        <f t="shared" si="4"/>
        <v>135242</v>
      </c>
      <c r="X12" s="117">
        <v>6023</v>
      </c>
      <c r="Y12" s="115">
        <f t="shared" si="5"/>
        <v>141265</v>
      </c>
      <c r="Z12" s="117">
        <v>-3936</v>
      </c>
      <c r="AA12" s="115">
        <f t="shared" si="6"/>
        <v>137329</v>
      </c>
      <c r="AB12" s="117">
        <v>115687</v>
      </c>
      <c r="AC12" s="717">
        <f t="shared" si="0"/>
        <v>0.8424076487850345</v>
      </c>
    </row>
    <row r="13" spans="2:29" ht="19.5" customHeight="1">
      <c r="B13" s="190" t="s">
        <v>525</v>
      </c>
      <c r="C13" s="119">
        <v>0</v>
      </c>
      <c r="D13" s="119"/>
      <c r="E13" s="115">
        <f>C13+D13</f>
        <v>0</v>
      </c>
      <c r="F13" s="119"/>
      <c r="G13" s="115">
        <f>E13+F13</f>
        <v>0</v>
      </c>
      <c r="H13" s="119"/>
      <c r="I13" s="115">
        <f>G13+H13</f>
        <v>0</v>
      </c>
      <c r="J13" s="119">
        <v>145</v>
      </c>
      <c r="K13" s="115">
        <f>I13+J13</f>
        <v>145</v>
      </c>
      <c r="L13" s="119"/>
      <c r="M13" s="115">
        <f>K13+L13</f>
        <v>145</v>
      </c>
      <c r="N13" s="119">
        <v>145</v>
      </c>
      <c r="O13" s="717">
        <f t="shared" si="1"/>
        <v>1</v>
      </c>
      <c r="P13" s="2" t="s">
        <v>46</v>
      </c>
      <c r="Q13" s="117">
        <v>26229</v>
      </c>
      <c r="R13" s="117"/>
      <c r="S13" s="115">
        <f t="shared" si="2"/>
        <v>26229</v>
      </c>
      <c r="T13" s="117"/>
      <c r="U13" s="115">
        <f t="shared" si="3"/>
        <v>26229</v>
      </c>
      <c r="V13" s="117">
        <v>1044</v>
      </c>
      <c r="W13" s="115">
        <f t="shared" si="4"/>
        <v>27273</v>
      </c>
      <c r="X13" s="117">
        <v>3923</v>
      </c>
      <c r="Y13" s="115">
        <f t="shared" si="5"/>
        <v>31196</v>
      </c>
      <c r="Z13" s="117"/>
      <c r="AA13" s="115">
        <f t="shared" si="6"/>
        <v>31196</v>
      </c>
      <c r="AB13" s="119">
        <v>30268</v>
      </c>
      <c r="AC13" s="717">
        <f t="shared" si="0"/>
        <v>0.970252596486729</v>
      </c>
    </row>
    <row r="14" spans="2:29" ht="19.5" customHeight="1">
      <c r="B14" s="116" t="s">
        <v>610</v>
      </c>
      <c r="C14" s="117">
        <v>35705</v>
      </c>
      <c r="D14" s="117"/>
      <c r="E14" s="115">
        <f>C14+D14</f>
        <v>35705</v>
      </c>
      <c r="F14" s="117"/>
      <c r="G14" s="115">
        <f>E14+F14</f>
        <v>35705</v>
      </c>
      <c r="H14" s="117">
        <v>1817</v>
      </c>
      <c r="I14" s="115">
        <f>G14+H14</f>
        <v>37522</v>
      </c>
      <c r="J14" s="117">
        <v>12061</v>
      </c>
      <c r="K14" s="115">
        <f>I14+J14</f>
        <v>49583</v>
      </c>
      <c r="L14" s="117"/>
      <c r="M14" s="115">
        <f>K14+L14</f>
        <v>49583</v>
      </c>
      <c r="N14" s="117">
        <v>49583</v>
      </c>
      <c r="O14" s="717">
        <f t="shared" si="1"/>
        <v>1</v>
      </c>
      <c r="P14" s="2" t="s">
        <v>551</v>
      </c>
      <c r="Q14" s="117">
        <v>4644</v>
      </c>
      <c r="R14" s="117"/>
      <c r="S14" s="115">
        <f t="shared" si="2"/>
        <v>4644</v>
      </c>
      <c r="T14" s="117"/>
      <c r="U14" s="115">
        <f t="shared" si="3"/>
        <v>4644</v>
      </c>
      <c r="V14" s="117"/>
      <c r="W14" s="115">
        <f t="shared" si="4"/>
        <v>4644</v>
      </c>
      <c r="X14" s="117">
        <v>6124</v>
      </c>
      <c r="Y14" s="115">
        <f t="shared" si="5"/>
        <v>10768</v>
      </c>
      <c r="Z14" s="117">
        <v>12061</v>
      </c>
      <c r="AA14" s="115">
        <f t="shared" si="6"/>
        <v>22829</v>
      </c>
      <c r="AB14" s="117">
        <v>22496</v>
      </c>
      <c r="AC14" s="717">
        <f t="shared" si="0"/>
        <v>0.9854132901134521</v>
      </c>
    </row>
    <row r="15" spans="2:29" ht="19.5" customHeight="1">
      <c r="B15" s="116" t="s">
        <v>611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717">
        <v>0</v>
      </c>
      <c r="P15" s="2" t="s">
        <v>55</v>
      </c>
      <c r="Q15" s="117"/>
      <c r="R15" s="117"/>
      <c r="S15" s="115">
        <f t="shared" si="2"/>
        <v>0</v>
      </c>
      <c r="T15" s="117"/>
      <c r="U15" s="115">
        <f t="shared" si="3"/>
        <v>0</v>
      </c>
      <c r="V15" s="117"/>
      <c r="W15" s="115">
        <f t="shared" si="4"/>
        <v>0</v>
      </c>
      <c r="X15" s="117"/>
      <c r="Y15" s="115">
        <f t="shared" si="5"/>
        <v>0</v>
      </c>
      <c r="Z15" s="117"/>
      <c r="AA15" s="115">
        <f t="shared" si="6"/>
        <v>0</v>
      </c>
      <c r="AB15" s="117"/>
      <c r="AC15" s="717">
        <v>0</v>
      </c>
    </row>
    <row r="16" spans="2:29" ht="19.5" customHeight="1">
      <c r="B16" s="2" t="s">
        <v>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>
        <v>-813</v>
      </c>
      <c r="O16" s="717">
        <v>0</v>
      </c>
      <c r="P16" s="190" t="s">
        <v>556</v>
      </c>
      <c r="Q16" s="117">
        <v>5000</v>
      </c>
      <c r="R16" s="117"/>
      <c r="S16" s="115">
        <f t="shared" si="2"/>
        <v>5000</v>
      </c>
      <c r="T16" s="117"/>
      <c r="U16" s="115">
        <f t="shared" si="3"/>
        <v>5000</v>
      </c>
      <c r="V16" s="117">
        <v>-3297</v>
      </c>
      <c r="W16" s="115">
        <f t="shared" si="4"/>
        <v>1703</v>
      </c>
      <c r="X16" s="117">
        <v>22682</v>
      </c>
      <c r="Y16" s="115">
        <f t="shared" si="5"/>
        <v>24385</v>
      </c>
      <c r="Z16" s="117">
        <v>7693</v>
      </c>
      <c r="AA16" s="115">
        <f t="shared" si="6"/>
        <v>32078</v>
      </c>
      <c r="AB16" s="117"/>
      <c r="AC16" s="717">
        <f t="shared" si="0"/>
        <v>0</v>
      </c>
    </row>
    <row r="17" spans="2:29" ht="19.5" customHeight="1" thickBot="1">
      <c r="B17" s="18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717">
        <v>0</v>
      </c>
      <c r="P17" s="190" t="s">
        <v>2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>
        <v>3199</v>
      </c>
      <c r="AC17" s="717">
        <v>0</v>
      </c>
    </row>
    <row r="18" spans="2:29" ht="19.5" customHeight="1" hidden="1">
      <c r="B18" s="18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717" t="e">
        <f t="shared" si="1"/>
        <v>#DIV/0!</v>
      </c>
      <c r="P18" s="11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717" t="e">
        <f t="shared" si="0"/>
        <v>#DIV/0!</v>
      </c>
    </row>
    <row r="19" spans="2:29" ht="19.5" customHeight="1" hidden="1" thickBo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717" t="e">
        <f t="shared" si="1"/>
        <v>#DIV/0!</v>
      </c>
      <c r="P19" s="146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717" t="e">
        <f t="shared" si="0"/>
        <v>#DIV/0!</v>
      </c>
    </row>
    <row r="20" spans="2:29" ht="19.5" customHeight="1" thickBot="1">
      <c r="B20" s="123" t="s">
        <v>67</v>
      </c>
      <c r="C20" s="124">
        <f aca="true" t="shared" si="7" ref="C20:I20">SUM(C10:C19)</f>
        <v>259325</v>
      </c>
      <c r="D20" s="124">
        <f t="shared" si="7"/>
        <v>4454</v>
      </c>
      <c r="E20" s="124">
        <f t="shared" si="7"/>
        <v>263779</v>
      </c>
      <c r="F20" s="124">
        <f t="shared" si="7"/>
        <v>3934</v>
      </c>
      <c r="G20" s="124">
        <f t="shared" si="7"/>
        <v>267713</v>
      </c>
      <c r="H20" s="124">
        <f t="shared" si="7"/>
        <v>2846</v>
      </c>
      <c r="I20" s="124">
        <f t="shared" si="7"/>
        <v>270559</v>
      </c>
      <c r="J20" s="124">
        <f>SUM(J10:J19)</f>
        <v>46118</v>
      </c>
      <c r="K20" s="124">
        <f>SUM(K10:K19)</f>
        <v>316677</v>
      </c>
      <c r="L20" s="124">
        <f>SUM(L10:L19)</f>
        <v>13845</v>
      </c>
      <c r="M20" s="124">
        <f>SUM(M10:M19)</f>
        <v>330522</v>
      </c>
      <c r="N20" s="124">
        <f>SUM(N10:N19)</f>
        <v>335169</v>
      </c>
      <c r="O20" s="718">
        <f>N20/M20</f>
        <v>1.014059578484942</v>
      </c>
      <c r="P20" s="125" t="s">
        <v>68</v>
      </c>
      <c r="Q20" s="124">
        <f aca="true" t="shared" si="8" ref="Q20:W20">SUM(Q10:Q19)</f>
        <v>259325</v>
      </c>
      <c r="R20" s="124">
        <f t="shared" si="8"/>
        <v>4454</v>
      </c>
      <c r="S20" s="124">
        <f t="shared" si="8"/>
        <v>263779</v>
      </c>
      <c r="T20" s="124">
        <f t="shared" si="8"/>
        <v>3934</v>
      </c>
      <c r="U20" s="124">
        <f t="shared" si="8"/>
        <v>267713</v>
      </c>
      <c r="V20" s="124">
        <f t="shared" si="8"/>
        <v>2846</v>
      </c>
      <c r="W20" s="124">
        <f t="shared" si="8"/>
        <v>270559</v>
      </c>
      <c r="X20" s="124">
        <f>SUM(X10:X19)</f>
        <v>46118</v>
      </c>
      <c r="Y20" s="124">
        <f>SUM(Y10:Y19)</f>
        <v>316677</v>
      </c>
      <c r="Z20" s="124">
        <f>SUM(Z10:Z19)</f>
        <v>13845</v>
      </c>
      <c r="AA20" s="124">
        <f>SUM(AA10:AA19)</f>
        <v>330522</v>
      </c>
      <c r="AB20" s="124">
        <f>SUM(AB10:AB19)</f>
        <v>268525</v>
      </c>
      <c r="AC20" s="718">
        <f t="shared" si="0"/>
        <v>0.8124270093972564</v>
      </c>
    </row>
    <row r="21" spans="2:29" ht="19.5" customHeight="1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160"/>
      <c r="AC21" s="160"/>
    </row>
    <row r="22" spans="2:29" ht="19.5" customHeight="1">
      <c r="B22" s="733" t="s">
        <v>612</v>
      </c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</row>
    <row r="23" spans="2:29" ht="19.5" customHeight="1" thickBot="1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161"/>
      <c r="AC23" s="161"/>
    </row>
    <row r="24" spans="2:29" ht="27.75" customHeight="1" thickBot="1">
      <c r="B24" s="123" t="s">
        <v>63</v>
      </c>
      <c r="C24" s="126" t="s">
        <v>66</v>
      </c>
      <c r="D24" s="658" t="s">
        <v>493</v>
      </c>
      <c r="E24" s="659" t="s">
        <v>494</v>
      </c>
      <c r="F24" s="658" t="s">
        <v>495</v>
      </c>
      <c r="G24" s="659" t="s">
        <v>494</v>
      </c>
      <c r="H24" s="658" t="s">
        <v>496</v>
      </c>
      <c r="I24" s="659" t="s">
        <v>494</v>
      </c>
      <c r="J24" s="658" t="s">
        <v>497</v>
      </c>
      <c r="K24" s="659" t="s">
        <v>494</v>
      </c>
      <c r="L24" s="658" t="s">
        <v>498</v>
      </c>
      <c r="M24" s="659" t="s">
        <v>494</v>
      </c>
      <c r="N24" s="658" t="s">
        <v>4</v>
      </c>
      <c r="O24" s="659" t="s">
        <v>198</v>
      </c>
      <c r="P24" s="125" t="s">
        <v>69</v>
      </c>
      <c r="Q24" s="127" t="s">
        <v>66</v>
      </c>
      <c r="R24" s="658" t="s">
        <v>493</v>
      </c>
      <c r="S24" s="659" t="s">
        <v>494</v>
      </c>
      <c r="T24" s="658" t="s">
        <v>495</v>
      </c>
      <c r="U24" s="659" t="s">
        <v>494</v>
      </c>
      <c r="V24" s="658" t="s">
        <v>496</v>
      </c>
      <c r="W24" s="659" t="s">
        <v>494</v>
      </c>
      <c r="X24" s="658" t="s">
        <v>497</v>
      </c>
      <c r="Y24" s="659" t="s">
        <v>494</v>
      </c>
      <c r="Z24" s="658" t="s">
        <v>498</v>
      </c>
      <c r="AA24" s="659" t="s">
        <v>494</v>
      </c>
      <c r="AB24" s="658" t="s">
        <v>4</v>
      </c>
      <c r="AC24" s="659" t="s">
        <v>198</v>
      </c>
    </row>
    <row r="25" spans="2:29" ht="19.5" customHeight="1">
      <c r="B25" s="120" t="s">
        <v>530</v>
      </c>
      <c r="C25" s="117"/>
      <c r="D25" s="117"/>
      <c r="E25" s="117">
        <f>C25+D25</f>
        <v>0</v>
      </c>
      <c r="F25" s="117"/>
      <c r="G25" s="117">
        <f>E25+F25</f>
        <v>0</v>
      </c>
      <c r="H25" s="117"/>
      <c r="I25" s="117">
        <f>G25+H25</f>
        <v>0</v>
      </c>
      <c r="J25" s="117">
        <v>0</v>
      </c>
      <c r="K25" s="117">
        <f>I25+J25</f>
        <v>0</v>
      </c>
      <c r="L25" s="117">
        <v>0</v>
      </c>
      <c r="M25" s="117">
        <f>K25+L25</f>
        <v>0</v>
      </c>
      <c r="N25" s="115"/>
      <c r="O25" s="717">
        <v>0</v>
      </c>
      <c r="P25" s="649" t="s">
        <v>559</v>
      </c>
      <c r="Q25" s="115">
        <v>5408</v>
      </c>
      <c r="R25" s="115">
        <v>1443</v>
      </c>
      <c r="S25" s="115">
        <f>Q25+R25</f>
        <v>6851</v>
      </c>
      <c r="T25" s="115"/>
      <c r="U25" s="115">
        <f>S25+T25</f>
        <v>6851</v>
      </c>
      <c r="V25" s="115">
        <v>2658</v>
      </c>
      <c r="W25" s="115">
        <f>U25+V25</f>
        <v>9509</v>
      </c>
      <c r="X25" s="115">
        <v>-859</v>
      </c>
      <c r="Y25" s="115">
        <f>W25+X25</f>
        <v>8650</v>
      </c>
      <c r="Z25" s="115"/>
      <c r="AA25" s="115">
        <f>Y25+Z25</f>
        <v>8650</v>
      </c>
      <c r="AB25" s="115">
        <v>10742</v>
      </c>
      <c r="AC25" s="717">
        <f>AB25/AA25</f>
        <v>1.241849710982659</v>
      </c>
    </row>
    <row r="26" spans="2:29" ht="19.5" customHeight="1">
      <c r="B26" s="190" t="s">
        <v>532</v>
      </c>
      <c r="C26" s="117">
        <v>0</v>
      </c>
      <c r="D26" s="117">
        <v>1443</v>
      </c>
      <c r="E26" s="117">
        <f>C26+D26</f>
        <v>1443</v>
      </c>
      <c r="F26" s="117"/>
      <c r="G26" s="117">
        <f>E26+F26</f>
        <v>1443</v>
      </c>
      <c r="H26" s="117">
        <v>18000</v>
      </c>
      <c r="I26" s="117">
        <f>G26+H26</f>
        <v>19443</v>
      </c>
      <c r="J26" s="117">
        <v>0</v>
      </c>
      <c r="K26" s="117">
        <f>I26+J26</f>
        <v>19443</v>
      </c>
      <c r="L26" s="117">
        <v>0</v>
      </c>
      <c r="M26" s="117">
        <f>K26+L26</f>
        <v>19443</v>
      </c>
      <c r="N26" s="117">
        <v>19443</v>
      </c>
      <c r="O26" s="717">
        <f>N26/M26</f>
        <v>1</v>
      </c>
      <c r="P26" s="649" t="s">
        <v>561</v>
      </c>
      <c r="Q26" s="115">
        <v>13584</v>
      </c>
      <c r="R26" s="115"/>
      <c r="S26" s="115">
        <f>Q26+R26</f>
        <v>13584</v>
      </c>
      <c r="T26" s="115"/>
      <c r="U26" s="115">
        <f>S26+T26</f>
        <v>13584</v>
      </c>
      <c r="V26" s="115">
        <v>18000</v>
      </c>
      <c r="W26" s="115">
        <f>U26+V26</f>
        <v>31584</v>
      </c>
      <c r="X26" s="115">
        <v>9119</v>
      </c>
      <c r="Y26" s="115">
        <f>W26+X26</f>
        <v>40703</v>
      </c>
      <c r="Z26" s="115"/>
      <c r="AA26" s="115">
        <f>Y26+Z26</f>
        <v>40703</v>
      </c>
      <c r="AB26" s="117">
        <v>42303</v>
      </c>
      <c r="AC26" s="717">
        <f>AB26/AA26</f>
        <v>1.0393091418322973</v>
      </c>
    </row>
    <row r="27" spans="2:29" ht="19.5" customHeight="1">
      <c r="B27" s="190" t="s">
        <v>542</v>
      </c>
      <c r="C27" s="117"/>
      <c r="D27" s="117"/>
      <c r="E27" s="117">
        <f>C27+D27</f>
        <v>0</v>
      </c>
      <c r="F27" s="117"/>
      <c r="G27" s="117">
        <f>E27+F27</f>
        <v>0</v>
      </c>
      <c r="H27" s="117"/>
      <c r="I27" s="117">
        <f>G27+H27</f>
        <v>0</v>
      </c>
      <c r="J27" s="117">
        <v>60</v>
      </c>
      <c r="K27" s="117">
        <f>I27+J27</f>
        <v>60</v>
      </c>
      <c r="L27" s="117"/>
      <c r="M27" s="117">
        <f>K27+L27</f>
        <v>60</v>
      </c>
      <c r="N27" s="117">
        <v>60</v>
      </c>
      <c r="O27" s="717">
        <f>N27/M27</f>
        <v>1</v>
      </c>
      <c r="P27" s="2" t="s">
        <v>427</v>
      </c>
      <c r="Q27" s="117"/>
      <c r="R27" s="117"/>
      <c r="S27" s="115">
        <f>Q27+R27</f>
        <v>0</v>
      </c>
      <c r="T27" s="117"/>
      <c r="U27" s="115">
        <f>S27+T27</f>
        <v>0</v>
      </c>
      <c r="V27" s="117"/>
      <c r="W27" s="115">
        <f>U27+V27</f>
        <v>0</v>
      </c>
      <c r="X27" s="117"/>
      <c r="Y27" s="115">
        <f>W27+X27</f>
        <v>0</v>
      </c>
      <c r="Z27" s="117"/>
      <c r="AA27" s="115">
        <f>Y27+Z27</f>
        <v>0</v>
      </c>
      <c r="AB27" s="117"/>
      <c r="AC27" s="717">
        <v>0</v>
      </c>
    </row>
    <row r="28" spans="2:29" ht="19.5" customHeight="1">
      <c r="B28" s="189" t="s">
        <v>613</v>
      </c>
      <c r="C28" s="117">
        <v>27592</v>
      </c>
      <c r="D28" s="117"/>
      <c r="E28" s="117">
        <f>C28+D28</f>
        <v>27592</v>
      </c>
      <c r="F28" s="117"/>
      <c r="G28" s="117">
        <f>E28+F28</f>
        <v>27592</v>
      </c>
      <c r="H28" s="117">
        <v>2408</v>
      </c>
      <c r="I28" s="117">
        <f>G28+H28</f>
        <v>30000</v>
      </c>
      <c r="J28" s="117"/>
      <c r="K28" s="117">
        <f>I28+J28</f>
        <v>30000</v>
      </c>
      <c r="L28" s="117"/>
      <c r="M28" s="117">
        <f>K28+L28</f>
        <v>30000</v>
      </c>
      <c r="N28" s="119">
        <v>30000</v>
      </c>
      <c r="O28" s="717">
        <f>N28/M28</f>
        <v>1</v>
      </c>
      <c r="P28" s="2" t="s">
        <v>562</v>
      </c>
      <c r="Q28" s="117">
        <v>2700</v>
      </c>
      <c r="R28" s="117"/>
      <c r="S28" s="115">
        <f>Q28+R28</f>
        <v>2700</v>
      </c>
      <c r="T28" s="117"/>
      <c r="U28" s="115">
        <f>S28+T28</f>
        <v>2700</v>
      </c>
      <c r="V28" s="117"/>
      <c r="W28" s="115">
        <f>U28+V28</f>
        <v>2700</v>
      </c>
      <c r="X28" s="117">
        <v>-2550</v>
      </c>
      <c r="Y28" s="115">
        <f>W28+X28</f>
        <v>150</v>
      </c>
      <c r="Z28" s="117"/>
      <c r="AA28" s="115">
        <f>Y28+Z28</f>
        <v>150</v>
      </c>
      <c r="AB28" s="119">
        <v>250</v>
      </c>
      <c r="AC28" s="717">
        <f>AB28/AA28</f>
        <v>1.6666666666666667</v>
      </c>
    </row>
    <row r="29" spans="2:29" ht="19.5" customHeight="1" thickBot="1">
      <c r="B29" s="116" t="s">
        <v>611</v>
      </c>
      <c r="C29" s="117"/>
      <c r="D29" s="117"/>
      <c r="E29" s="117"/>
      <c r="F29" s="117"/>
      <c r="G29" s="117"/>
      <c r="H29" s="117" t="s">
        <v>37</v>
      </c>
      <c r="I29" s="117"/>
      <c r="J29" s="117" t="s">
        <v>37</v>
      </c>
      <c r="K29" s="117"/>
      <c r="L29" s="117" t="s">
        <v>37</v>
      </c>
      <c r="M29" s="117"/>
      <c r="N29" s="117"/>
      <c r="O29" s="717">
        <v>0</v>
      </c>
      <c r="P29" s="207" t="s">
        <v>567</v>
      </c>
      <c r="Q29" s="117">
        <v>5900</v>
      </c>
      <c r="R29" s="117"/>
      <c r="S29" s="115">
        <f>Q29+R29</f>
        <v>5900</v>
      </c>
      <c r="T29" s="117"/>
      <c r="U29" s="115">
        <f>S29+T29</f>
        <v>5900</v>
      </c>
      <c r="V29" s="117">
        <v>-250</v>
      </c>
      <c r="W29" s="115">
        <f>U29+V29</f>
        <v>5650</v>
      </c>
      <c r="X29" s="117">
        <v>-5650</v>
      </c>
      <c r="Y29" s="115">
        <f>W29+X29</f>
        <v>0</v>
      </c>
      <c r="Z29" s="117"/>
      <c r="AA29" s="115">
        <f>Y29+Z29</f>
        <v>0</v>
      </c>
      <c r="AB29" s="117"/>
      <c r="AC29" s="717">
        <v>0</v>
      </c>
    </row>
    <row r="30" spans="2:29" ht="19.5" customHeight="1" hidden="1">
      <c r="B30" s="189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18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21"/>
      <c r="AC30" s="121"/>
    </row>
    <row r="31" spans="2:29" ht="19.5" customHeight="1" hidden="1">
      <c r="B31" s="189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21"/>
      <c r="AC31" s="121"/>
    </row>
    <row r="32" spans="2:29" ht="19.5" customHeight="1" hidden="1">
      <c r="B32" s="130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2:29" ht="19.5" customHeight="1" hidden="1" thickBot="1"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2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9"/>
      <c r="AC33" s="129"/>
    </row>
    <row r="34" spans="2:29" ht="19.5" customHeight="1" thickBot="1">
      <c r="B34" s="123" t="s">
        <v>70</v>
      </c>
      <c r="C34" s="124">
        <f aca="true" t="shared" si="9" ref="C34:I34">SUM(C25:C32)</f>
        <v>27592</v>
      </c>
      <c r="D34" s="124">
        <f t="shared" si="9"/>
        <v>1443</v>
      </c>
      <c r="E34" s="124">
        <f t="shared" si="9"/>
        <v>29035</v>
      </c>
      <c r="F34" s="124">
        <f t="shared" si="9"/>
        <v>0</v>
      </c>
      <c r="G34" s="124">
        <f t="shared" si="9"/>
        <v>29035</v>
      </c>
      <c r="H34" s="124">
        <f t="shared" si="9"/>
        <v>20408</v>
      </c>
      <c r="I34" s="124">
        <f t="shared" si="9"/>
        <v>49443</v>
      </c>
      <c r="J34" s="124">
        <f>SUM(J25:J32)</f>
        <v>60</v>
      </c>
      <c r="K34" s="124">
        <f>SUM(K25:K32)</f>
        <v>49503</v>
      </c>
      <c r="L34" s="124">
        <f>SUM(L25:L32)</f>
        <v>0</v>
      </c>
      <c r="M34" s="124">
        <f>SUM(M25:M32)</f>
        <v>49503</v>
      </c>
      <c r="N34" s="124">
        <f>SUM(N24:N33)</f>
        <v>49503</v>
      </c>
      <c r="O34" s="718">
        <f>N34/M34</f>
        <v>1</v>
      </c>
      <c r="P34" s="125" t="s">
        <v>71</v>
      </c>
      <c r="Q34" s="124">
        <f aca="true" t="shared" si="10" ref="Q34:W34">SUM(Q25:Q33)</f>
        <v>27592</v>
      </c>
      <c r="R34" s="124">
        <f t="shared" si="10"/>
        <v>1443</v>
      </c>
      <c r="S34" s="124">
        <f t="shared" si="10"/>
        <v>29035</v>
      </c>
      <c r="T34" s="124">
        <f t="shared" si="10"/>
        <v>0</v>
      </c>
      <c r="U34" s="124">
        <f t="shared" si="10"/>
        <v>29035</v>
      </c>
      <c r="V34" s="124">
        <f t="shared" si="10"/>
        <v>20408</v>
      </c>
      <c r="W34" s="124">
        <f t="shared" si="10"/>
        <v>49443</v>
      </c>
      <c r="X34" s="124">
        <f>SUM(X25:X33)</f>
        <v>60</v>
      </c>
      <c r="Y34" s="124">
        <f>SUM(Y25:Y33)</f>
        <v>49503</v>
      </c>
      <c r="Z34" s="124">
        <f>SUM(Z25:Z33)</f>
        <v>0</v>
      </c>
      <c r="AA34" s="124">
        <f>SUM(AA25:AA33)</f>
        <v>49503</v>
      </c>
      <c r="AB34" s="124">
        <f>SUM(AB24:AB33)</f>
        <v>53295</v>
      </c>
      <c r="AC34" s="718">
        <f>AB34/AA34</f>
        <v>1.076601418095873</v>
      </c>
    </row>
    <row r="35" spans="2:29" ht="19.5" customHeight="1" thickBot="1">
      <c r="B35" s="123" t="s">
        <v>72</v>
      </c>
      <c r="C35" s="124">
        <f aca="true" t="shared" si="11" ref="C35:I35">C20+C34</f>
        <v>286917</v>
      </c>
      <c r="D35" s="124">
        <f t="shared" si="11"/>
        <v>5897</v>
      </c>
      <c r="E35" s="124">
        <f t="shared" si="11"/>
        <v>292814</v>
      </c>
      <c r="F35" s="124">
        <f t="shared" si="11"/>
        <v>3934</v>
      </c>
      <c r="G35" s="124">
        <f t="shared" si="11"/>
        <v>296748</v>
      </c>
      <c r="H35" s="124">
        <f t="shared" si="11"/>
        <v>23254</v>
      </c>
      <c r="I35" s="124">
        <f t="shared" si="11"/>
        <v>320002</v>
      </c>
      <c r="J35" s="124">
        <f>J20+J34</f>
        <v>46178</v>
      </c>
      <c r="K35" s="124">
        <f>K20+K34</f>
        <v>366180</v>
      </c>
      <c r="L35" s="124">
        <f>L20+L34</f>
        <v>13845</v>
      </c>
      <c r="M35" s="124">
        <f>M20+M34</f>
        <v>380025</v>
      </c>
      <c r="N35" s="124">
        <f>N20+N34</f>
        <v>384672</v>
      </c>
      <c r="O35" s="718">
        <f>N35/M35</f>
        <v>1.0122281428853366</v>
      </c>
      <c r="P35" s="125" t="s">
        <v>73</v>
      </c>
      <c r="Q35" s="124">
        <f aca="true" t="shared" si="12" ref="Q35:W35">Q20+Q34</f>
        <v>286917</v>
      </c>
      <c r="R35" s="124">
        <f t="shared" si="12"/>
        <v>5897</v>
      </c>
      <c r="S35" s="124">
        <f t="shared" si="12"/>
        <v>292814</v>
      </c>
      <c r="T35" s="124">
        <f t="shared" si="12"/>
        <v>3934</v>
      </c>
      <c r="U35" s="124">
        <f t="shared" si="12"/>
        <v>296748</v>
      </c>
      <c r="V35" s="124">
        <f t="shared" si="12"/>
        <v>23254</v>
      </c>
      <c r="W35" s="124">
        <f t="shared" si="12"/>
        <v>320002</v>
      </c>
      <c r="X35" s="124">
        <f>X20+X34</f>
        <v>46178</v>
      </c>
      <c r="Y35" s="124">
        <f>Y20+Y34</f>
        <v>366180</v>
      </c>
      <c r="Z35" s="124">
        <f>Z20+Z34</f>
        <v>13845</v>
      </c>
      <c r="AA35" s="124">
        <f>AA20+AA34</f>
        <v>380025</v>
      </c>
      <c r="AB35" s="124">
        <f>AB20+AB34</f>
        <v>321820</v>
      </c>
      <c r="AC35" s="718">
        <f>AB35/AA35</f>
        <v>0.8468390237484376</v>
      </c>
    </row>
  </sheetData>
  <sheetProtection/>
  <mergeCells count="4">
    <mergeCell ref="B6:Q6"/>
    <mergeCell ref="B5:AC5"/>
    <mergeCell ref="B7:AC7"/>
    <mergeCell ref="B22:AC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U1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53.0039062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39"/>
      <c r="C1" s="739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39" t="s">
        <v>677</v>
      </c>
      <c r="C2" s="739"/>
    </row>
    <row r="4" spans="2:13" ht="30" customHeight="1">
      <c r="B4" s="770" t="s">
        <v>636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</row>
    <row r="5" spans="2:13" ht="15.75"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2:13" s="36" customFormat="1" ht="23.25" customHeight="1" thickBot="1"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</row>
    <row r="7" spans="2:13" ht="32.25" customHeight="1" thickBot="1">
      <c r="B7" s="791" t="s">
        <v>637</v>
      </c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</row>
    <row r="8" spans="2:13" s="4" customFormat="1" ht="32.25" customHeight="1" thickBot="1">
      <c r="B8" s="793" t="s">
        <v>123</v>
      </c>
      <c r="C8" s="793"/>
      <c r="D8" s="794" t="s">
        <v>124</v>
      </c>
      <c r="E8" s="794"/>
      <c r="F8" s="794"/>
      <c r="G8" s="794" t="s">
        <v>125</v>
      </c>
      <c r="H8" s="794"/>
      <c r="I8" s="794"/>
      <c r="J8" s="794" t="s">
        <v>111</v>
      </c>
      <c r="K8" s="794"/>
      <c r="L8" s="794"/>
      <c r="M8" s="795" t="s">
        <v>126</v>
      </c>
    </row>
    <row r="9" spans="2:13" s="35" customFormat="1" ht="32.25" customHeight="1" thickBot="1">
      <c r="B9" s="53" t="s">
        <v>127</v>
      </c>
      <c r="C9" s="54" t="s">
        <v>128</v>
      </c>
      <c r="D9" s="55" t="s">
        <v>129</v>
      </c>
      <c r="E9" s="56" t="s">
        <v>130</v>
      </c>
      <c r="F9" s="57" t="s">
        <v>131</v>
      </c>
      <c r="G9" s="55" t="s">
        <v>129</v>
      </c>
      <c r="H9" s="56" t="s">
        <v>130</v>
      </c>
      <c r="I9" s="57" t="s">
        <v>131</v>
      </c>
      <c r="J9" s="55" t="s">
        <v>129</v>
      </c>
      <c r="K9" s="56" t="s">
        <v>130</v>
      </c>
      <c r="L9" s="57" t="s">
        <v>131</v>
      </c>
      <c r="M9" s="795"/>
    </row>
    <row r="10" spans="2:16" s="74" customFormat="1" ht="32.25" customHeight="1">
      <c r="B10" s="68">
        <v>851011</v>
      </c>
      <c r="C10" s="69" t="s">
        <v>638</v>
      </c>
      <c r="D10" s="70"/>
      <c r="E10" s="71">
        <v>9</v>
      </c>
      <c r="F10" s="72"/>
      <c r="G10" s="70"/>
      <c r="H10" s="71"/>
      <c r="I10" s="72"/>
      <c r="J10" s="70">
        <f>D10+G10</f>
        <v>0</v>
      </c>
      <c r="K10" s="71">
        <f>E10+H10</f>
        <v>9</v>
      </c>
      <c r="L10" s="72">
        <f>F10+I10</f>
        <v>0</v>
      </c>
      <c r="M10" s="73">
        <f>J10+K10+L10</f>
        <v>9</v>
      </c>
      <c r="P10" s="148" t="s">
        <v>149</v>
      </c>
    </row>
    <row r="11" spans="2:13" s="76" customFormat="1" ht="32.25" customHeight="1" thickBot="1">
      <c r="B11" s="789" t="s">
        <v>75</v>
      </c>
      <c r="C11" s="789"/>
      <c r="D11" s="77">
        <f aca="true" t="shared" si="0" ref="D11:M11">SUM(D10:D10)</f>
        <v>0</v>
      </c>
      <c r="E11" s="78">
        <f t="shared" si="0"/>
        <v>9</v>
      </c>
      <c r="F11" s="79">
        <f t="shared" si="0"/>
        <v>0</v>
      </c>
      <c r="G11" s="77">
        <f t="shared" si="0"/>
        <v>0</v>
      </c>
      <c r="H11" s="78">
        <f t="shared" si="0"/>
        <v>0</v>
      </c>
      <c r="I11" s="78">
        <f t="shared" si="0"/>
        <v>0</v>
      </c>
      <c r="J11" s="77">
        <f t="shared" si="0"/>
        <v>0</v>
      </c>
      <c r="K11" s="78">
        <f t="shared" si="0"/>
        <v>9</v>
      </c>
      <c r="L11" s="79">
        <f t="shared" si="0"/>
        <v>0</v>
      </c>
      <c r="M11" s="80">
        <f t="shared" si="0"/>
        <v>9</v>
      </c>
    </row>
    <row r="12" spans="4:13" ht="15"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3:4" ht="21" customHeight="1">
      <c r="C13" s="82"/>
      <c r="D13" s="83"/>
    </row>
    <row r="14" ht="15">
      <c r="C14" s="158"/>
    </row>
    <row r="15" spans="3:4" ht="21" customHeight="1">
      <c r="C15" s="82"/>
      <c r="D15" s="83"/>
    </row>
  </sheetData>
  <sheetProtection/>
  <mergeCells count="12">
    <mergeCell ref="J8:L8"/>
    <mergeCell ref="M8:M9"/>
    <mergeCell ref="B1:C1"/>
    <mergeCell ref="B2:C2"/>
    <mergeCell ref="B4:M4"/>
    <mergeCell ref="B5:M5"/>
    <mergeCell ref="B11:C11"/>
    <mergeCell ref="B6:M6"/>
    <mergeCell ref="B7:M7"/>
    <mergeCell ref="B8:C8"/>
    <mergeCell ref="D8:F8"/>
    <mergeCell ref="G8:I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P27" sqref="P27"/>
    </sheetView>
  </sheetViews>
  <sheetFormatPr defaultColWidth="9.00390625" defaultRowHeight="12.75"/>
  <cols>
    <col min="5" max="5" width="11.75390625" style="0" customWidth="1"/>
  </cols>
  <sheetData>
    <row r="2" spans="1:7" ht="14.25">
      <c r="A2" s="739" t="s">
        <v>678</v>
      </c>
      <c r="B2" s="739"/>
      <c r="C2" s="730"/>
      <c r="D2" s="730"/>
      <c r="E2" s="730"/>
      <c r="F2" s="730"/>
      <c r="G2" s="730"/>
    </row>
    <row r="5" ht="12.75">
      <c r="A5" s="149" t="s">
        <v>152</v>
      </c>
    </row>
    <row r="6" ht="12.75">
      <c r="A6" s="149" t="s">
        <v>153</v>
      </c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155</v>
      </c>
      <c r="B11" s="12"/>
      <c r="C11" s="12"/>
      <c r="D11" s="12"/>
      <c r="E11" s="12"/>
      <c r="F11" s="12"/>
      <c r="G11" s="12"/>
      <c r="H11" s="12"/>
    </row>
    <row r="12" spans="1:8" ht="13.5" thickBot="1">
      <c r="A12" s="144"/>
      <c r="B12" s="144"/>
      <c r="C12" s="144"/>
      <c r="D12" s="144"/>
      <c r="E12" s="144"/>
      <c r="F12" s="144"/>
      <c r="G12" s="144"/>
      <c r="H12" s="144"/>
    </row>
    <row r="13" spans="1:8" s="149" customFormat="1" ht="13.5" thickBot="1">
      <c r="A13" s="801" t="s">
        <v>154</v>
      </c>
      <c r="B13" s="802"/>
      <c r="C13" s="802"/>
      <c r="D13" s="802"/>
      <c r="E13" s="802"/>
      <c r="F13" s="151" t="s">
        <v>465</v>
      </c>
      <c r="G13" s="151" t="s">
        <v>471</v>
      </c>
      <c r="H13" s="151" t="s">
        <v>111</v>
      </c>
    </row>
    <row r="14" spans="1:8" ht="12.75">
      <c r="A14" s="804" t="s">
        <v>156</v>
      </c>
      <c r="B14" s="805"/>
      <c r="C14" s="805"/>
      <c r="D14" s="805"/>
      <c r="E14" s="805"/>
      <c r="F14" s="154"/>
      <c r="G14" s="154"/>
      <c r="H14" s="154">
        <f aca="true" t="shared" si="0" ref="H14:H19">F14+G14</f>
        <v>0</v>
      </c>
    </row>
    <row r="15" spans="1:8" ht="12.75">
      <c r="A15" s="807" t="s">
        <v>157</v>
      </c>
      <c r="B15" s="808"/>
      <c r="C15" s="808"/>
      <c r="D15" s="808"/>
      <c r="E15" s="808"/>
      <c r="F15" s="155"/>
      <c r="G15" s="155"/>
      <c r="H15" s="155">
        <f t="shared" si="0"/>
        <v>0</v>
      </c>
    </row>
    <row r="16" spans="1:8" ht="12.75">
      <c r="A16" s="807" t="s">
        <v>158</v>
      </c>
      <c r="B16" s="808"/>
      <c r="C16" s="808"/>
      <c r="D16" s="808"/>
      <c r="E16" s="808"/>
      <c r="F16" s="155"/>
      <c r="G16" s="155"/>
      <c r="H16" s="155">
        <f t="shared" si="0"/>
        <v>0</v>
      </c>
    </row>
    <row r="17" spans="1:8" ht="12.75">
      <c r="A17" s="807" t="s">
        <v>159</v>
      </c>
      <c r="B17" s="808"/>
      <c r="C17" s="808"/>
      <c r="D17" s="808"/>
      <c r="E17" s="808"/>
      <c r="F17" s="155"/>
      <c r="G17" s="155"/>
      <c r="H17" s="155">
        <f t="shared" si="0"/>
        <v>0</v>
      </c>
    </row>
    <row r="18" spans="1:8" ht="12.75">
      <c r="A18" s="807" t="s">
        <v>160</v>
      </c>
      <c r="B18" s="808"/>
      <c r="C18" s="808"/>
      <c r="D18" s="808"/>
      <c r="E18" s="808"/>
      <c r="F18" s="155"/>
      <c r="G18" s="155"/>
      <c r="H18" s="155">
        <f t="shared" si="0"/>
        <v>0</v>
      </c>
    </row>
    <row r="19" spans="1:8" ht="13.5" thickBot="1">
      <c r="A19" s="799" t="s">
        <v>161</v>
      </c>
      <c r="B19" s="800"/>
      <c r="C19" s="800"/>
      <c r="D19" s="800"/>
      <c r="E19" s="800"/>
      <c r="F19" s="156"/>
      <c r="G19" s="156"/>
      <c r="H19" s="156">
        <f t="shared" si="0"/>
        <v>0</v>
      </c>
    </row>
    <row r="20" spans="1:8" s="149" customFormat="1" ht="13.5" thickBot="1">
      <c r="A20" s="801" t="s">
        <v>162</v>
      </c>
      <c r="B20" s="802"/>
      <c r="C20" s="802"/>
      <c r="D20" s="802"/>
      <c r="E20" s="802"/>
      <c r="F20" s="157">
        <f>SUM(F14:F19)</f>
        <v>0</v>
      </c>
      <c r="G20" s="157">
        <f>SUM(G14:G19)</f>
        <v>0</v>
      </c>
      <c r="H20" s="157">
        <f>SUM(H14:H19)</f>
        <v>0</v>
      </c>
    </row>
    <row r="22" ht="13.5" thickBot="1"/>
    <row r="23" spans="1:8" s="149" customFormat="1" ht="13.5" thickBot="1">
      <c r="A23" s="801" t="s">
        <v>163</v>
      </c>
      <c r="B23" s="802"/>
      <c r="C23" s="802"/>
      <c r="D23" s="802"/>
      <c r="E23" s="803"/>
      <c r="F23" s="151" t="s">
        <v>465</v>
      </c>
      <c r="G23" s="151" t="s">
        <v>471</v>
      </c>
      <c r="H23" s="151" t="s">
        <v>111</v>
      </c>
    </row>
    <row r="24" spans="1:8" ht="12.75">
      <c r="A24" s="804" t="s">
        <v>164</v>
      </c>
      <c r="B24" s="805"/>
      <c r="C24" s="805"/>
      <c r="D24" s="805"/>
      <c r="E24" s="806"/>
      <c r="F24" s="153"/>
      <c r="G24" s="153"/>
      <c r="H24" s="153">
        <f>F24+G24</f>
        <v>0</v>
      </c>
    </row>
    <row r="25" spans="1:8" ht="12.75">
      <c r="A25" s="807" t="s">
        <v>165</v>
      </c>
      <c r="B25" s="808"/>
      <c r="C25" s="808"/>
      <c r="D25" s="808"/>
      <c r="E25" s="811"/>
      <c r="F25" s="138"/>
      <c r="G25" s="138"/>
      <c r="H25" s="138">
        <f>F25+G25</f>
        <v>0</v>
      </c>
    </row>
    <row r="26" spans="1:8" ht="12.75">
      <c r="A26" s="807" t="s">
        <v>166</v>
      </c>
      <c r="B26" s="808"/>
      <c r="C26" s="808"/>
      <c r="D26" s="808"/>
      <c r="E26" s="811"/>
      <c r="F26" s="138"/>
      <c r="G26" s="138"/>
      <c r="H26" s="138">
        <f>F26+G26</f>
        <v>0</v>
      </c>
    </row>
    <row r="27" spans="1:8" ht="13.5" thickBot="1">
      <c r="A27" s="799" t="s">
        <v>167</v>
      </c>
      <c r="B27" s="800"/>
      <c r="C27" s="800"/>
      <c r="D27" s="800"/>
      <c r="E27" s="812"/>
      <c r="F27" s="138"/>
      <c r="G27" s="138"/>
      <c r="H27" s="138">
        <f>F27+G27</f>
        <v>0</v>
      </c>
    </row>
    <row r="28" spans="1:8" s="149" customFormat="1" ht="13.5" thickBot="1">
      <c r="A28" s="801" t="s">
        <v>75</v>
      </c>
      <c r="B28" s="802"/>
      <c r="C28" s="802"/>
      <c r="D28" s="802"/>
      <c r="E28" s="802"/>
      <c r="F28" s="151">
        <f>F24+F25+F26+F27</f>
        <v>0</v>
      </c>
      <c r="G28" s="151">
        <f>G24+G25+G26+G27</f>
        <v>0</v>
      </c>
      <c r="H28" s="151">
        <f>H24+H25+H26+H27</f>
        <v>0</v>
      </c>
    </row>
    <row r="33" spans="1:8" ht="12.75">
      <c r="A33" s="12" t="s">
        <v>155</v>
      </c>
      <c r="B33" s="12"/>
      <c r="C33" s="12"/>
      <c r="D33" s="12"/>
      <c r="E33" s="12"/>
      <c r="F33" s="12"/>
      <c r="G33" s="12"/>
      <c r="H33" s="12"/>
    </row>
    <row r="34" spans="1:8" ht="13.5" thickBot="1">
      <c r="A34" s="144"/>
      <c r="B34" s="144"/>
      <c r="C34" s="144"/>
      <c r="D34" s="144"/>
      <c r="E34" s="144"/>
      <c r="F34" s="144"/>
      <c r="G34" s="144"/>
      <c r="H34" s="144"/>
    </row>
    <row r="35" spans="1:8" s="149" customFormat="1" ht="13.5" thickBot="1">
      <c r="A35" s="801" t="s">
        <v>154</v>
      </c>
      <c r="B35" s="802"/>
      <c r="C35" s="802"/>
      <c r="D35" s="802"/>
      <c r="E35" s="802"/>
      <c r="F35" s="151" t="s">
        <v>465</v>
      </c>
      <c r="G35" s="151" t="s">
        <v>471</v>
      </c>
      <c r="H35" s="151" t="s">
        <v>111</v>
      </c>
    </row>
    <row r="36" spans="1:8" ht="12.75">
      <c r="A36" s="804" t="s">
        <v>156</v>
      </c>
      <c r="B36" s="805"/>
      <c r="C36" s="805"/>
      <c r="D36" s="805"/>
      <c r="E36" s="805"/>
      <c r="F36" s="153"/>
      <c r="G36" s="153"/>
      <c r="H36" s="153">
        <f aca="true" t="shared" si="1" ref="H36:H41">F36+G36</f>
        <v>0</v>
      </c>
    </row>
    <row r="37" spans="1:8" ht="12.75">
      <c r="A37" s="807" t="s">
        <v>157</v>
      </c>
      <c r="B37" s="808"/>
      <c r="C37" s="808"/>
      <c r="D37" s="808"/>
      <c r="E37" s="808"/>
      <c r="F37" s="138"/>
      <c r="G37" s="138"/>
      <c r="H37" s="138">
        <f t="shared" si="1"/>
        <v>0</v>
      </c>
    </row>
    <row r="38" spans="1:8" ht="12.75">
      <c r="A38" s="807" t="s">
        <v>158</v>
      </c>
      <c r="B38" s="808"/>
      <c r="C38" s="808"/>
      <c r="D38" s="808"/>
      <c r="E38" s="808"/>
      <c r="F38" s="138"/>
      <c r="G38" s="138"/>
      <c r="H38" s="138">
        <f t="shared" si="1"/>
        <v>0</v>
      </c>
    </row>
    <row r="39" spans="1:8" ht="12.75">
      <c r="A39" s="807" t="s">
        <v>159</v>
      </c>
      <c r="B39" s="808"/>
      <c r="C39" s="808"/>
      <c r="D39" s="808"/>
      <c r="E39" s="808"/>
      <c r="F39" s="138"/>
      <c r="G39" s="138"/>
      <c r="H39" s="138">
        <f t="shared" si="1"/>
        <v>0</v>
      </c>
    </row>
    <row r="40" spans="1:8" ht="12.75">
      <c r="A40" s="807" t="s">
        <v>160</v>
      </c>
      <c r="B40" s="808"/>
      <c r="C40" s="808"/>
      <c r="D40" s="808"/>
      <c r="E40" s="808"/>
      <c r="F40" s="138"/>
      <c r="G40" s="138"/>
      <c r="H40" s="138">
        <f t="shared" si="1"/>
        <v>0</v>
      </c>
    </row>
    <row r="41" spans="1:8" ht="13.5" thickBot="1">
      <c r="A41" s="799" t="s">
        <v>161</v>
      </c>
      <c r="B41" s="800"/>
      <c r="C41" s="800"/>
      <c r="D41" s="800"/>
      <c r="E41" s="800"/>
      <c r="F41" s="139"/>
      <c r="G41" s="139"/>
      <c r="H41" s="139">
        <f t="shared" si="1"/>
        <v>0</v>
      </c>
    </row>
    <row r="42" spans="1:8" s="149" customFormat="1" ht="13.5" thickBot="1">
      <c r="A42" s="801" t="s">
        <v>162</v>
      </c>
      <c r="B42" s="802"/>
      <c r="C42" s="802"/>
      <c r="D42" s="802"/>
      <c r="E42" s="802"/>
      <c r="F42" s="152">
        <f>SUM(F36:F41)</f>
        <v>0</v>
      </c>
      <c r="G42" s="152">
        <f>SUM(G36:G41)</f>
        <v>0</v>
      </c>
      <c r="H42" s="152">
        <f>SUM(H36:H41)</f>
        <v>0</v>
      </c>
    </row>
    <row r="44" ht="13.5" thickBot="1"/>
    <row r="45" spans="1:8" s="149" customFormat="1" ht="13.5" thickBot="1">
      <c r="A45" s="801" t="s">
        <v>163</v>
      </c>
      <c r="B45" s="802"/>
      <c r="C45" s="802"/>
      <c r="D45" s="802"/>
      <c r="E45" s="803"/>
      <c r="F45" s="151" t="s">
        <v>465</v>
      </c>
      <c r="G45" s="151" t="s">
        <v>471</v>
      </c>
      <c r="H45" s="151" t="s">
        <v>111</v>
      </c>
    </row>
    <row r="46" spans="1:8" ht="12.75">
      <c r="A46" s="804" t="s">
        <v>164</v>
      </c>
      <c r="B46" s="805"/>
      <c r="C46" s="805"/>
      <c r="D46" s="805"/>
      <c r="E46" s="806"/>
      <c r="F46" s="153"/>
      <c r="G46" s="153"/>
      <c r="H46" s="153">
        <f>F46+G46</f>
        <v>0</v>
      </c>
    </row>
    <row r="47" spans="1:8" ht="12.75">
      <c r="A47" s="807" t="s">
        <v>165</v>
      </c>
      <c r="B47" s="808"/>
      <c r="C47" s="808"/>
      <c r="D47" s="808"/>
      <c r="E47" s="811"/>
      <c r="F47" s="138"/>
      <c r="G47" s="138"/>
      <c r="H47" s="138">
        <f>F47+G47</f>
        <v>0</v>
      </c>
    </row>
    <row r="48" spans="1:8" ht="12.75">
      <c r="A48" s="807" t="s">
        <v>166</v>
      </c>
      <c r="B48" s="808"/>
      <c r="C48" s="808"/>
      <c r="D48" s="808"/>
      <c r="E48" s="811"/>
      <c r="F48" s="138"/>
      <c r="G48" s="138"/>
      <c r="H48" s="138">
        <f>F48+G48</f>
        <v>0</v>
      </c>
    </row>
    <row r="49" spans="1:8" ht="13.5" thickBot="1">
      <c r="A49" s="799" t="s">
        <v>167</v>
      </c>
      <c r="B49" s="800"/>
      <c r="C49" s="800"/>
      <c r="D49" s="800"/>
      <c r="E49" s="812"/>
      <c r="F49" s="138"/>
      <c r="G49" s="138"/>
      <c r="H49" s="138">
        <f>F49+G49</f>
        <v>0</v>
      </c>
    </row>
    <row r="50" spans="1:8" s="149" customFormat="1" ht="13.5" thickBot="1">
      <c r="A50" s="801" t="s">
        <v>75</v>
      </c>
      <c r="B50" s="802"/>
      <c r="C50" s="802"/>
      <c r="D50" s="802"/>
      <c r="E50" s="802"/>
      <c r="F50" s="151">
        <f>SUM(F46:F49)</f>
        <v>0</v>
      </c>
      <c r="G50" s="151">
        <f>SUM(G46:G49)</f>
        <v>0</v>
      </c>
      <c r="H50" s="151">
        <f>SUM(H46:H49)</f>
        <v>0</v>
      </c>
    </row>
    <row r="53" ht="12.75">
      <c r="A53" s="149" t="s">
        <v>641</v>
      </c>
    </row>
    <row r="55" ht="13.5" thickBot="1"/>
    <row r="56" spans="1:9" ht="13.5" thickBot="1">
      <c r="A56" s="796" t="s">
        <v>168</v>
      </c>
      <c r="B56" s="796"/>
      <c r="C56" s="796"/>
      <c r="D56" s="796"/>
      <c r="E56" s="796"/>
      <c r="F56" s="796"/>
      <c r="G56" s="796"/>
      <c r="H56" s="798" t="s">
        <v>169</v>
      </c>
      <c r="I56" s="798"/>
    </row>
    <row r="57" spans="1:9" ht="13.5" thickBot="1">
      <c r="A57" s="797"/>
      <c r="B57" s="797"/>
      <c r="C57" s="797"/>
      <c r="D57" s="797"/>
      <c r="E57" s="797"/>
      <c r="F57" s="797"/>
      <c r="G57" s="797"/>
      <c r="H57" s="809"/>
      <c r="I57" s="809"/>
    </row>
    <row r="58" spans="1:9" s="149" customFormat="1" ht="13.5" thickBot="1">
      <c r="A58" s="798" t="s">
        <v>75</v>
      </c>
      <c r="B58" s="798"/>
      <c r="C58" s="798"/>
      <c r="D58" s="798"/>
      <c r="E58" s="798"/>
      <c r="F58" s="798"/>
      <c r="G58" s="798"/>
      <c r="H58" s="810">
        <f>H57</f>
        <v>0</v>
      </c>
      <c r="I58" s="810"/>
    </row>
  </sheetData>
  <sheetProtection/>
  <mergeCells count="35">
    <mergeCell ref="A13:E13"/>
    <mergeCell ref="A14:E14"/>
    <mergeCell ref="A15:E15"/>
    <mergeCell ref="A16:E16"/>
    <mergeCell ref="A23:E23"/>
    <mergeCell ref="A24:E24"/>
    <mergeCell ref="A25:E25"/>
    <mergeCell ref="A26:E26"/>
    <mergeCell ref="A17:E17"/>
    <mergeCell ref="A18:E18"/>
    <mergeCell ref="A19:E19"/>
    <mergeCell ref="A20:E20"/>
    <mergeCell ref="A39:E39"/>
    <mergeCell ref="A40:E40"/>
    <mergeCell ref="A27:E27"/>
    <mergeCell ref="A28:E28"/>
    <mergeCell ref="A35:E35"/>
    <mergeCell ref="A36:E36"/>
    <mergeCell ref="H56:I56"/>
    <mergeCell ref="H57:I57"/>
    <mergeCell ref="H58:I58"/>
    <mergeCell ref="A47:E47"/>
    <mergeCell ref="A48:E48"/>
    <mergeCell ref="A49:E49"/>
    <mergeCell ref="A50:E50"/>
    <mergeCell ref="A2:G2"/>
    <mergeCell ref="A56:G56"/>
    <mergeCell ref="A57:G57"/>
    <mergeCell ref="A58:G58"/>
    <mergeCell ref="A41:E41"/>
    <mergeCell ref="A42:E42"/>
    <mergeCell ref="A45:E45"/>
    <mergeCell ref="A46:E46"/>
    <mergeCell ref="A37:E37"/>
    <mergeCell ref="A38:E3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C13" sqref="C13:G13"/>
    </sheetView>
  </sheetViews>
  <sheetFormatPr defaultColWidth="9.00390625" defaultRowHeight="12.75"/>
  <cols>
    <col min="1" max="7" width="9.125" style="165" customWidth="1"/>
    <col min="8" max="8" width="16.75390625" style="165" customWidth="1"/>
    <col min="9" max="16384" width="9.125" style="165" customWidth="1"/>
  </cols>
  <sheetData>
    <row r="2" spans="2:8" ht="14.25">
      <c r="B2" s="739" t="s">
        <v>679</v>
      </c>
      <c r="C2" s="739"/>
      <c r="D2" s="730"/>
      <c r="E2" s="730"/>
      <c r="F2" s="730"/>
      <c r="G2" s="730"/>
      <c r="H2" s="730"/>
    </row>
    <row r="6" spans="2:10" s="10" customFormat="1" ht="12.75">
      <c r="B6" s="816" t="s">
        <v>640</v>
      </c>
      <c r="C6" s="816"/>
      <c r="D6" s="816"/>
      <c r="E6" s="816"/>
      <c r="F6" s="816"/>
      <c r="G6" s="816"/>
      <c r="H6" s="816"/>
      <c r="I6" s="816"/>
      <c r="J6" s="816"/>
    </row>
    <row r="7" spans="2:10" s="10" customFormat="1" ht="12.75">
      <c r="B7" s="759" t="s">
        <v>170</v>
      </c>
      <c r="C7" s="759"/>
      <c r="D7" s="759"/>
      <c r="E7" s="759"/>
      <c r="F7" s="759"/>
      <c r="G7" s="759"/>
      <c r="H7" s="759"/>
      <c r="I7" s="759"/>
      <c r="J7" s="759"/>
    </row>
    <row r="10" ht="13.5" thickBot="1"/>
    <row r="11" spans="2:8" s="107" customFormat="1" ht="15.75" thickBot="1">
      <c r="B11" s="166" t="s">
        <v>171</v>
      </c>
      <c r="C11" s="817" t="s">
        <v>83</v>
      </c>
      <c r="D11" s="818"/>
      <c r="E11" s="818"/>
      <c r="F11" s="818"/>
      <c r="G11" s="819"/>
      <c r="H11" s="167" t="s">
        <v>172</v>
      </c>
    </row>
    <row r="12" spans="2:8" s="107" customFormat="1" ht="14.25">
      <c r="B12" s="168" t="s">
        <v>9</v>
      </c>
      <c r="C12" s="813" t="s">
        <v>173</v>
      </c>
      <c r="D12" s="814"/>
      <c r="E12" s="814"/>
      <c r="F12" s="814"/>
      <c r="G12" s="815"/>
      <c r="H12" s="578">
        <v>100</v>
      </c>
    </row>
    <row r="13" spans="2:8" s="107" customFormat="1" ht="14.25">
      <c r="B13" s="168" t="s">
        <v>15</v>
      </c>
      <c r="C13" s="813" t="s">
        <v>681</v>
      </c>
      <c r="D13" s="814"/>
      <c r="E13" s="814"/>
      <c r="F13" s="814"/>
      <c r="G13" s="815"/>
      <c r="H13" s="578">
        <v>60</v>
      </c>
    </row>
    <row r="14" spans="2:8" s="107" customFormat="1" ht="14.25">
      <c r="B14" s="168" t="s">
        <v>38</v>
      </c>
      <c r="C14" s="813" t="s">
        <v>174</v>
      </c>
      <c r="D14" s="814"/>
      <c r="E14" s="814"/>
      <c r="F14" s="814"/>
      <c r="G14" s="815"/>
      <c r="H14" s="578">
        <v>1600</v>
      </c>
    </row>
    <row r="15" spans="2:8" s="107" customFormat="1" ht="14.25">
      <c r="B15" s="168" t="s">
        <v>39</v>
      </c>
      <c r="C15" s="813" t="s">
        <v>175</v>
      </c>
      <c r="D15" s="814"/>
      <c r="E15" s="814"/>
      <c r="F15" s="814"/>
      <c r="G15" s="815"/>
      <c r="H15" s="578">
        <v>400</v>
      </c>
    </row>
    <row r="16" spans="2:8" s="107" customFormat="1" ht="14.25">
      <c r="B16" s="168" t="s">
        <v>40</v>
      </c>
      <c r="C16" s="813" t="s">
        <v>176</v>
      </c>
      <c r="D16" s="814"/>
      <c r="E16" s="814"/>
      <c r="F16" s="814"/>
      <c r="G16" s="815"/>
      <c r="H16" s="578">
        <v>120</v>
      </c>
    </row>
    <row r="17" spans="2:8" s="107" customFormat="1" ht="14.25">
      <c r="B17" s="168" t="s">
        <v>41</v>
      </c>
      <c r="C17" s="813" t="s">
        <v>177</v>
      </c>
      <c r="D17" s="814"/>
      <c r="E17" s="814"/>
      <c r="F17" s="814"/>
      <c r="G17" s="815"/>
      <c r="H17" s="578">
        <v>50</v>
      </c>
    </row>
    <row r="18" spans="2:8" s="107" customFormat="1" ht="14.25">
      <c r="B18" s="168" t="s">
        <v>43</v>
      </c>
      <c r="C18" s="813" t="s">
        <v>178</v>
      </c>
      <c r="D18" s="814"/>
      <c r="E18" s="814"/>
      <c r="F18" s="814"/>
      <c r="G18" s="815"/>
      <c r="H18" s="578">
        <v>30</v>
      </c>
    </row>
    <row r="19" spans="2:8" s="107" customFormat="1" ht="14.25">
      <c r="B19" s="168" t="s">
        <v>44</v>
      </c>
      <c r="C19" s="813" t="s">
        <v>179</v>
      </c>
      <c r="D19" s="814"/>
      <c r="E19" s="814"/>
      <c r="F19" s="814"/>
      <c r="G19" s="815"/>
      <c r="H19" s="578">
        <v>326</v>
      </c>
    </row>
    <row r="20" spans="2:8" s="107" customFormat="1" ht="14.25">
      <c r="B20" s="168" t="s">
        <v>45</v>
      </c>
      <c r="C20" s="813" t="s">
        <v>180</v>
      </c>
      <c r="D20" s="814"/>
      <c r="E20" s="814"/>
      <c r="F20" s="814"/>
      <c r="G20" s="815"/>
      <c r="H20" s="578">
        <v>40</v>
      </c>
    </row>
    <row r="21" spans="2:8" s="107" customFormat="1" ht="15" thickBot="1">
      <c r="B21" s="168" t="s">
        <v>47</v>
      </c>
      <c r="C21" s="820" t="s">
        <v>658</v>
      </c>
      <c r="D21" s="821"/>
      <c r="E21" s="821"/>
      <c r="F21" s="821"/>
      <c r="G21" s="822"/>
      <c r="H21" s="578">
        <v>40</v>
      </c>
    </row>
    <row r="22" spans="2:8" s="107" customFormat="1" ht="15.75" thickBot="1">
      <c r="B22" s="169"/>
      <c r="C22" s="166" t="s">
        <v>75</v>
      </c>
      <c r="D22" s="170"/>
      <c r="E22" s="170"/>
      <c r="F22" s="170"/>
      <c r="G22" s="167"/>
      <c r="H22" s="171">
        <f>SUM(H12:H21)</f>
        <v>2766</v>
      </c>
    </row>
  </sheetData>
  <sheetProtection/>
  <mergeCells count="14">
    <mergeCell ref="C21:G21"/>
    <mergeCell ref="C18:G18"/>
    <mergeCell ref="C19:G19"/>
    <mergeCell ref="C20:G20"/>
    <mergeCell ref="C15:G15"/>
    <mergeCell ref="C16:G16"/>
    <mergeCell ref="C17:G17"/>
    <mergeCell ref="C14:G14"/>
    <mergeCell ref="B2:H2"/>
    <mergeCell ref="C12:G12"/>
    <mergeCell ref="C13:G13"/>
    <mergeCell ref="B6:J6"/>
    <mergeCell ref="B7:J7"/>
    <mergeCell ref="C11:G1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36.00390625" style="0" customWidth="1"/>
    <col min="2" max="3" width="8.00390625" style="0" customWidth="1"/>
    <col min="4" max="5" width="7.875" style="0" customWidth="1"/>
  </cols>
  <sheetData>
    <row r="2" spans="1:7" ht="14.25" customHeight="1">
      <c r="A2" s="739" t="s">
        <v>680</v>
      </c>
      <c r="B2" s="739"/>
      <c r="C2" s="730"/>
      <c r="D2" s="730"/>
      <c r="E2" s="730"/>
      <c r="F2" s="730"/>
      <c r="G2" s="730"/>
    </row>
    <row r="8" spans="1:6" ht="12.75">
      <c r="A8" s="825" t="s">
        <v>388</v>
      </c>
      <c r="B8" s="826"/>
      <c r="C8" s="826"/>
      <c r="D8" s="826"/>
      <c r="E8" s="826"/>
      <c r="F8" s="826"/>
    </row>
    <row r="9" spans="1:6" ht="12.75">
      <c r="A9" s="825" t="s">
        <v>639</v>
      </c>
      <c r="B9" s="826"/>
      <c r="C9" s="826"/>
      <c r="D9" s="826"/>
      <c r="E9" s="826"/>
      <c r="F9" s="826"/>
    </row>
    <row r="10" ht="13.5" thickBot="1"/>
    <row r="11" spans="1:6" ht="12.75">
      <c r="A11" s="823"/>
      <c r="B11" s="824"/>
      <c r="C11" s="824"/>
      <c r="D11" s="824"/>
      <c r="E11" s="824"/>
      <c r="F11" s="486"/>
    </row>
    <row r="12" spans="1:6" s="387" customFormat="1" ht="50.25" customHeight="1">
      <c r="A12" s="533" t="s">
        <v>389</v>
      </c>
      <c r="B12" s="487">
        <v>2013</v>
      </c>
      <c r="C12" s="488">
        <v>2014</v>
      </c>
      <c r="D12" s="487">
        <v>2015</v>
      </c>
      <c r="E12" s="487">
        <v>2016</v>
      </c>
      <c r="F12" s="489" t="s">
        <v>111</v>
      </c>
    </row>
    <row r="13" spans="1:6" ht="12.75">
      <c r="A13" s="534" t="s">
        <v>390</v>
      </c>
      <c r="B13" s="140"/>
      <c r="C13" s="140"/>
      <c r="D13" s="141"/>
      <c r="E13" s="140"/>
      <c r="F13" s="408"/>
    </row>
    <row r="14" spans="1:6" ht="12.75">
      <c r="A14" s="490"/>
      <c r="B14" s="140"/>
      <c r="C14" s="140"/>
      <c r="D14" s="141"/>
      <c r="E14" s="140"/>
      <c r="F14" s="408"/>
    </row>
    <row r="15" spans="1:6" ht="12.75">
      <c r="A15" s="535" t="s">
        <v>391</v>
      </c>
      <c r="B15" s="141">
        <v>492</v>
      </c>
      <c r="C15" s="140">
        <v>420</v>
      </c>
      <c r="D15" s="140">
        <v>0</v>
      </c>
      <c r="E15" s="140">
        <v>0</v>
      </c>
      <c r="F15" s="408">
        <f>SUM(B15:E15)</f>
        <v>912</v>
      </c>
    </row>
    <row r="16" spans="1:6" ht="12.75">
      <c r="A16" s="490"/>
      <c r="B16" s="140"/>
      <c r="C16" s="140"/>
      <c r="D16" s="141"/>
      <c r="E16" s="140"/>
      <c r="F16" s="408">
        <f aca="true" t="shared" si="0" ref="F16:F26">SUM(B16:E16)</f>
        <v>0</v>
      </c>
    </row>
    <row r="17" spans="1:6" ht="12.75">
      <c r="A17" s="490"/>
      <c r="B17" s="140"/>
      <c r="C17" s="140"/>
      <c r="D17" s="141"/>
      <c r="E17" s="140"/>
      <c r="F17" s="408">
        <f t="shared" si="0"/>
        <v>0</v>
      </c>
    </row>
    <row r="18" spans="1:6" ht="12.75">
      <c r="A18" s="536" t="s">
        <v>392</v>
      </c>
      <c r="B18" s="140"/>
      <c r="C18" s="140"/>
      <c r="D18" s="141"/>
      <c r="E18" s="140"/>
      <c r="F18" s="408">
        <f t="shared" si="0"/>
        <v>0</v>
      </c>
    </row>
    <row r="19" spans="1:6" ht="12.75">
      <c r="A19" s="490"/>
      <c r="B19" s="140"/>
      <c r="C19" s="140"/>
      <c r="D19" s="141"/>
      <c r="E19" s="140"/>
      <c r="F19" s="408">
        <f t="shared" si="0"/>
        <v>0</v>
      </c>
    </row>
    <row r="20" spans="1:6" ht="22.5">
      <c r="A20" s="537" t="s">
        <v>393</v>
      </c>
      <c r="B20" s="136">
        <v>0</v>
      </c>
      <c r="C20" s="136">
        <v>0</v>
      </c>
      <c r="D20" s="137">
        <v>0</v>
      </c>
      <c r="E20" s="136">
        <v>0</v>
      </c>
      <c r="F20" s="408">
        <f t="shared" si="0"/>
        <v>0</v>
      </c>
    </row>
    <row r="21" spans="1:6" ht="12.75">
      <c r="A21" s="490"/>
      <c r="B21" s="140"/>
      <c r="C21" s="140"/>
      <c r="D21" s="141"/>
      <c r="E21" s="140"/>
      <c r="F21" s="408">
        <f t="shared" si="0"/>
        <v>0</v>
      </c>
    </row>
    <row r="22" spans="1:6" ht="12.75">
      <c r="A22" s="536" t="s">
        <v>394</v>
      </c>
      <c r="B22" s="140"/>
      <c r="C22" s="140"/>
      <c r="D22" s="141"/>
      <c r="E22" s="140"/>
      <c r="F22" s="408">
        <f t="shared" si="0"/>
        <v>0</v>
      </c>
    </row>
    <row r="23" spans="1:6" ht="22.5">
      <c r="A23" s="537" t="s">
        <v>395</v>
      </c>
      <c r="B23" s="140">
        <v>0</v>
      </c>
      <c r="C23" s="140"/>
      <c r="D23" s="141"/>
      <c r="E23" s="140"/>
      <c r="F23" s="408">
        <f t="shared" si="0"/>
        <v>0</v>
      </c>
    </row>
    <row r="24" spans="1:6" ht="12.75">
      <c r="A24" s="490"/>
      <c r="B24" s="140"/>
      <c r="C24" s="140"/>
      <c r="D24" s="141"/>
      <c r="E24" s="140"/>
      <c r="F24" s="408">
        <f t="shared" si="0"/>
        <v>0</v>
      </c>
    </row>
    <row r="25" spans="1:6" ht="12.75">
      <c r="A25" s="490"/>
      <c r="B25" s="140"/>
      <c r="C25" s="140"/>
      <c r="D25" s="141"/>
      <c r="E25" s="140"/>
      <c r="F25" s="408">
        <f t="shared" si="0"/>
        <v>0</v>
      </c>
    </row>
    <row r="26" spans="1:6" ht="13.5" thickBot="1">
      <c r="A26" s="538" t="s">
        <v>396</v>
      </c>
      <c r="B26" s="491">
        <f>B15+B20+B23</f>
        <v>492</v>
      </c>
      <c r="C26" s="491">
        <f>C15+C20+C23</f>
        <v>420</v>
      </c>
      <c r="D26" s="492">
        <f>D15+D20+D23</f>
        <v>0</v>
      </c>
      <c r="E26" s="491">
        <f>E15+E20+E23</f>
        <v>0</v>
      </c>
      <c r="F26" s="493">
        <f t="shared" si="0"/>
        <v>912</v>
      </c>
    </row>
  </sheetData>
  <sheetProtection/>
  <mergeCells count="4">
    <mergeCell ref="A11:E11"/>
    <mergeCell ref="A2:G2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2" width="9.125" style="494" customWidth="1"/>
    <col min="3" max="3" width="13.25390625" style="494" customWidth="1"/>
    <col min="4" max="4" width="53.00390625" style="497" customWidth="1"/>
    <col min="5" max="5" width="11.625" style="494" customWidth="1"/>
    <col min="6" max="6" width="10.375" style="494" customWidth="1"/>
    <col min="7" max="7" width="8.125" style="494" customWidth="1"/>
    <col min="8" max="13" width="9.125" style="494" customWidth="1"/>
    <col min="14" max="14" width="12.25390625" style="494" customWidth="1"/>
    <col min="15" max="16" width="9.125" style="494" customWidth="1"/>
    <col min="17" max="17" width="0" style="494" hidden="1" customWidth="1"/>
    <col min="18" max="16384" width="9.125" style="494" customWidth="1"/>
  </cols>
  <sheetData>
    <row r="1" spans="3:256" ht="15">
      <c r="C1" s="739"/>
      <c r="D1" s="739"/>
      <c r="E1" s="12"/>
      <c r="F1" s="12"/>
      <c r="G1" s="495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ht="15">
      <c r="C2" s="496"/>
    </row>
    <row r="4" spans="3:14" ht="30" customHeight="1"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</row>
    <row r="5" spans="3:14" ht="15.75"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</row>
    <row r="6" spans="3:14" s="498" customFormat="1" ht="23.25" customHeight="1"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</row>
    <row r="7" spans="3:14" ht="32.25" customHeight="1"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</row>
    <row r="8" spans="3:14" s="500" customFormat="1" ht="32.25" customHeight="1">
      <c r="C8" s="827"/>
      <c r="D8" s="827"/>
      <c r="E8" s="770"/>
      <c r="F8" s="770"/>
      <c r="G8" s="770"/>
      <c r="H8" s="770"/>
      <c r="I8" s="770"/>
      <c r="J8" s="770"/>
      <c r="K8" s="770"/>
      <c r="L8" s="770"/>
      <c r="M8" s="770"/>
      <c r="N8" s="827"/>
    </row>
    <row r="9" spans="3:14" s="502" customFormat="1" ht="32.25" customHeight="1">
      <c r="C9" s="501"/>
      <c r="D9" s="501"/>
      <c r="E9" s="230"/>
      <c r="F9" s="500"/>
      <c r="G9" s="500"/>
      <c r="H9" s="230"/>
      <c r="I9" s="500"/>
      <c r="J9" s="500"/>
      <c r="K9" s="230"/>
      <c r="L9" s="500"/>
      <c r="M9" s="500"/>
      <c r="N9" s="827"/>
    </row>
    <row r="10" spans="1:14" s="504" customFormat="1" ht="32.25" customHeight="1">
      <c r="A10" s="503"/>
      <c r="C10" s="501"/>
      <c r="D10" s="505"/>
      <c r="E10" s="499"/>
      <c r="F10" s="500"/>
      <c r="G10" s="494"/>
      <c r="H10" s="499"/>
      <c r="I10" s="494"/>
      <c r="J10" s="494"/>
      <c r="K10" s="506"/>
      <c r="L10" s="506"/>
      <c r="M10" s="506"/>
      <c r="N10" s="507"/>
    </row>
    <row r="11" spans="3:17" s="506" customFormat="1" ht="32.25" customHeight="1">
      <c r="C11" s="501"/>
      <c r="D11" s="505"/>
      <c r="Q11" s="505"/>
    </row>
    <row r="12" spans="3:4" s="506" customFormat="1" ht="32.25" customHeight="1">
      <c r="C12" s="501"/>
      <c r="D12" s="505"/>
    </row>
    <row r="13" spans="3:17" s="506" customFormat="1" ht="32.25" customHeight="1">
      <c r="C13" s="501"/>
      <c r="D13" s="505"/>
      <c r="Q13" s="505"/>
    </row>
    <row r="14" spans="3:14" s="508" customFormat="1" ht="32.25" customHeight="1">
      <c r="C14" s="509"/>
      <c r="D14" s="505"/>
      <c r="E14" s="506"/>
      <c r="F14" s="506"/>
      <c r="G14" s="506"/>
      <c r="H14" s="506"/>
      <c r="I14" s="506"/>
      <c r="J14" s="506"/>
      <c r="K14" s="506"/>
      <c r="L14" s="506"/>
      <c r="M14" s="506"/>
      <c r="N14" s="506"/>
    </row>
    <row r="15" spans="3:14" s="508" customFormat="1" ht="32.25" customHeight="1">
      <c r="C15" s="501"/>
      <c r="D15" s="505"/>
      <c r="E15" s="506"/>
      <c r="F15" s="506"/>
      <c r="G15" s="506"/>
      <c r="H15" s="506"/>
      <c r="I15" s="506"/>
      <c r="J15" s="506"/>
      <c r="K15" s="506"/>
      <c r="L15" s="506"/>
      <c r="M15" s="506"/>
      <c r="N15" s="506"/>
    </row>
    <row r="16" spans="3:14" s="508" customFormat="1" ht="32.25" customHeight="1">
      <c r="C16" s="501"/>
      <c r="D16" s="505"/>
      <c r="E16" s="506"/>
      <c r="F16" s="506"/>
      <c r="G16" s="506"/>
      <c r="H16" s="506"/>
      <c r="I16" s="506"/>
      <c r="J16" s="514"/>
      <c r="K16" s="506"/>
      <c r="L16" s="506"/>
      <c r="M16" s="506"/>
      <c r="N16" s="506"/>
    </row>
    <row r="17" spans="3:14" s="508" customFormat="1" ht="32.25" customHeight="1">
      <c r="C17" s="501"/>
      <c r="D17" s="505"/>
      <c r="E17" s="506"/>
      <c r="F17" s="506"/>
      <c r="G17" s="506"/>
      <c r="H17" s="506"/>
      <c r="I17" s="506"/>
      <c r="J17" s="506"/>
      <c r="K17" s="506"/>
      <c r="L17" s="506"/>
      <c r="M17" s="506"/>
      <c r="N17" s="506"/>
    </row>
    <row r="18" spans="3:14" s="508" customFormat="1" ht="32.25" customHeight="1">
      <c r="C18" s="501"/>
      <c r="D18" s="505"/>
      <c r="E18" s="506"/>
      <c r="F18" s="506"/>
      <c r="G18" s="506"/>
      <c r="H18" s="506"/>
      <c r="I18" s="506"/>
      <c r="J18" s="506"/>
      <c r="K18" s="506"/>
      <c r="L18" s="506"/>
      <c r="M18" s="506"/>
      <c r="N18" s="506"/>
    </row>
    <row r="19" spans="3:14" s="508" customFormat="1" ht="32.25" customHeight="1">
      <c r="C19" s="501"/>
      <c r="D19" s="505"/>
      <c r="E19" s="506"/>
      <c r="F19" s="506"/>
      <c r="G19" s="506"/>
      <c r="H19" s="506"/>
      <c r="I19" s="506"/>
      <c r="J19" s="506"/>
      <c r="K19" s="506"/>
      <c r="L19" s="506"/>
      <c r="M19" s="506"/>
      <c r="N19" s="506"/>
    </row>
    <row r="20" spans="3:17" s="506" customFormat="1" ht="32.25" customHeight="1">
      <c r="C20" s="501"/>
      <c r="D20" s="505"/>
      <c r="Q20" s="505"/>
    </row>
    <row r="21" spans="3:14" s="508" customFormat="1" ht="32.25" customHeight="1">
      <c r="C21" s="827"/>
      <c r="D21" s="827"/>
      <c r="E21" s="506"/>
      <c r="F21" s="506"/>
      <c r="G21" s="506"/>
      <c r="H21" s="506"/>
      <c r="I21" s="506"/>
      <c r="J21" s="506"/>
      <c r="K21" s="506"/>
      <c r="L21" s="506"/>
      <c r="M21" s="506"/>
      <c r="N21" s="506"/>
    </row>
    <row r="22" spans="5:14" ht="15">
      <c r="E22" s="510"/>
      <c r="F22" s="510"/>
      <c r="G22" s="510"/>
      <c r="H22" s="510"/>
      <c r="I22" s="510"/>
      <c r="J22" s="510"/>
      <c r="K22" s="510"/>
      <c r="L22" s="510"/>
      <c r="M22" s="510"/>
      <c r="N22" s="510"/>
    </row>
    <row r="23" spans="4:5" ht="21" customHeight="1">
      <c r="D23" s="511"/>
      <c r="E23" s="512"/>
    </row>
    <row r="24" spans="4:5" ht="21" customHeight="1">
      <c r="D24" s="511"/>
      <c r="E24" s="512"/>
    </row>
    <row r="25" ht="15">
      <c r="D25" s="513"/>
    </row>
    <row r="26" spans="4:5" ht="21" customHeight="1">
      <c r="D26" s="511"/>
      <c r="E26" s="512"/>
    </row>
  </sheetData>
  <sheetProtection/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9.125" style="107" customWidth="1"/>
    <col min="2" max="2" width="70.375" style="107" customWidth="1"/>
    <col min="3" max="3" width="11.875" style="107" customWidth="1"/>
    <col min="4" max="4" width="11.875" style="107" hidden="1" customWidth="1"/>
    <col min="5" max="5" width="10.00390625" style="107" hidden="1" customWidth="1"/>
    <col min="6" max="6" width="9.625" style="107" hidden="1" customWidth="1"/>
    <col min="7" max="7" width="10.00390625" style="107" hidden="1" customWidth="1"/>
    <col min="8" max="8" width="11.375" style="107" hidden="1" customWidth="1"/>
    <col min="9" max="9" width="11.00390625" style="107" hidden="1" customWidth="1"/>
    <col min="10" max="10" width="11.375" style="107" hidden="1" customWidth="1"/>
    <col min="11" max="11" width="11.00390625" style="107" hidden="1" customWidth="1"/>
    <col min="12" max="16384" width="9.125" style="107" customWidth="1"/>
  </cols>
  <sheetData>
    <row r="1" ht="22.5" customHeight="1">
      <c r="B1" s="87"/>
    </row>
    <row r="2" ht="29.25" customHeight="1">
      <c r="B2" s="87" t="s">
        <v>663</v>
      </c>
    </row>
    <row r="3" ht="29.25" customHeight="1">
      <c r="B3" s="87"/>
    </row>
    <row r="4" spans="2:11" s="132" customFormat="1" ht="85.5" customHeight="1">
      <c r="B4" s="734" t="s">
        <v>430</v>
      </c>
      <c r="C4" s="734"/>
      <c r="D4" s="735"/>
      <c r="E4" s="735"/>
      <c r="F4" s="736"/>
      <c r="G4" s="736"/>
      <c r="H4" s="736"/>
      <c r="I4" s="736"/>
      <c r="J4" s="131"/>
      <c r="K4" s="131"/>
    </row>
    <row r="5" spans="2:9" s="133" customFormat="1" ht="25.5" customHeight="1" thickBot="1">
      <c r="B5" s="737" t="s">
        <v>614</v>
      </c>
      <c r="C5" s="737"/>
      <c r="D5" s="738"/>
      <c r="E5" s="738"/>
      <c r="F5" s="738"/>
      <c r="G5" s="738"/>
      <c r="H5" s="738"/>
      <c r="I5" s="738"/>
    </row>
    <row r="6" spans="2:11" ht="85.5" customHeight="1">
      <c r="B6" s="191" t="s">
        <v>74</v>
      </c>
      <c r="C6" s="543" t="s">
        <v>4</v>
      </c>
      <c r="D6" s="543" t="s">
        <v>136</v>
      </c>
      <c r="E6" s="543" t="s">
        <v>137</v>
      </c>
      <c r="F6" s="543" t="s">
        <v>196</v>
      </c>
      <c r="G6" s="543" t="s">
        <v>137</v>
      </c>
      <c r="H6" s="543" t="s">
        <v>615</v>
      </c>
      <c r="I6" s="543" t="s">
        <v>137</v>
      </c>
      <c r="J6" s="543" t="s">
        <v>615</v>
      </c>
      <c r="K6" s="543" t="s">
        <v>137</v>
      </c>
    </row>
    <row r="7" spans="2:11" ht="20.25" customHeight="1">
      <c r="B7" s="661" t="s">
        <v>616</v>
      </c>
      <c r="C7" s="719">
        <v>4260</v>
      </c>
      <c r="D7" s="662"/>
      <c r="E7" s="662"/>
      <c r="F7" s="662"/>
      <c r="G7" s="662"/>
      <c r="H7" s="663">
        <v>250</v>
      </c>
      <c r="I7" s="664">
        <f>C7+H7</f>
        <v>4510</v>
      </c>
      <c r="J7" s="662"/>
      <c r="K7" s="662"/>
    </row>
    <row r="8" spans="2:11" ht="20.25" customHeight="1">
      <c r="B8" s="661" t="s">
        <v>655</v>
      </c>
      <c r="C8" s="719">
        <v>181</v>
      </c>
      <c r="D8" s="662"/>
      <c r="E8" s="662"/>
      <c r="F8" s="662"/>
      <c r="G8" s="662"/>
      <c r="H8" s="663"/>
      <c r="I8" s="664"/>
      <c r="J8" s="662"/>
      <c r="K8" s="662"/>
    </row>
    <row r="9" spans="2:11" ht="20.25" customHeight="1">
      <c r="B9" s="661" t="s">
        <v>654</v>
      </c>
      <c r="C9" s="719">
        <v>552</v>
      </c>
      <c r="D9" s="662"/>
      <c r="E9" s="662"/>
      <c r="F9" s="662"/>
      <c r="G9" s="662"/>
      <c r="H9" s="663"/>
      <c r="I9" s="664"/>
      <c r="J9" s="662"/>
      <c r="K9" s="662"/>
    </row>
    <row r="10" spans="2:11" ht="20.25" customHeight="1">
      <c r="B10" s="661" t="s">
        <v>653</v>
      </c>
      <c r="C10" s="719">
        <v>220</v>
      </c>
      <c r="D10" s="662"/>
      <c r="E10" s="662"/>
      <c r="F10" s="662"/>
      <c r="G10" s="662"/>
      <c r="H10" s="663">
        <v>1896</v>
      </c>
      <c r="I10" s="664">
        <f>C10+H10</f>
        <v>2116</v>
      </c>
      <c r="J10" s="662"/>
      <c r="K10" s="662"/>
    </row>
    <row r="11" spans="2:11" ht="20.25" customHeight="1">
      <c r="B11" s="665" t="s">
        <v>651</v>
      </c>
      <c r="C11" s="720">
        <v>259</v>
      </c>
      <c r="D11" s="666"/>
      <c r="E11" s="666"/>
      <c r="F11" s="666"/>
      <c r="G11" s="666">
        <v>1443</v>
      </c>
      <c r="H11" s="666"/>
      <c r="I11" s="664">
        <v>1443</v>
      </c>
      <c r="J11" s="664"/>
      <c r="K11" s="664"/>
    </row>
    <row r="12" spans="2:11" ht="20.25" customHeight="1">
      <c r="B12" s="665" t="s">
        <v>656</v>
      </c>
      <c r="C12" s="720">
        <v>1443</v>
      </c>
      <c r="D12" s="666"/>
      <c r="E12" s="666"/>
      <c r="F12" s="666"/>
      <c r="G12" s="666"/>
      <c r="H12" s="666"/>
      <c r="I12" s="666"/>
      <c r="J12" s="664"/>
      <c r="K12" s="664"/>
    </row>
    <row r="13" spans="2:11" ht="20.25" customHeight="1">
      <c r="B13" s="665" t="s">
        <v>652</v>
      </c>
      <c r="C13" s="720">
        <v>30</v>
      </c>
      <c r="D13" s="666"/>
      <c r="E13" s="666"/>
      <c r="F13" s="666"/>
      <c r="G13" s="666"/>
      <c r="H13" s="666"/>
      <c r="I13" s="666"/>
      <c r="J13" s="664"/>
      <c r="K13" s="664"/>
    </row>
    <row r="14" spans="2:11" ht="20.25" customHeight="1" thickBot="1">
      <c r="B14" s="665" t="s">
        <v>617</v>
      </c>
      <c r="C14" s="720">
        <v>2000</v>
      </c>
      <c r="D14" s="666"/>
      <c r="E14" s="666"/>
      <c r="F14" s="666"/>
      <c r="G14" s="666">
        <v>4000</v>
      </c>
      <c r="H14" s="666"/>
      <c r="I14" s="666">
        <f>C14+H14</f>
        <v>2000</v>
      </c>
      <c r="J14" s="664"/>
      <c r="K14" s="664"/>
    </row>
    <row r="15" spans="2:11" ht="20.25" customHeight="1" thickBot="1">
      <c r="B15" s="193" t="s">
        <v>76</v>
      </c>
      <c r="C15" s="551">
        <f aca="true" t="shared" si="0" ref="C15:I15">SUM(C7:C14)</f>
        <v>8945</v>
      </c>
      <c r="D15" s="551">
        <f t="shared" si="0"/>
        <v>0</v>
      </c>
      <c r="E15" s="551">
        <f t="shared" si="0"/>
        <v>0</v>
      </c>
      <c r="F15" s="551">
        <f t="shared" si="0"/>
        <v>0</v>
      </c>
      <c r="G15" s="551">
        <f t="shared" si="0"/>
        <v>5443</v>
      </c>
      <c r="H15" s="551">
        <f t="shared" si="0"/>
        <v>2146</v>
      </c>
      <c r="I15" s="551">
        <f t="shared" si="0"/>
        <v>10069</v>
      </c>
      <c r="J15" s="667">
        <f>SUM(J11:J14)</f>
        <v>0</v>
      </c>
      <c r="K15" s="667">
        <f>SUM(K11:K14)</f>
        <v>0</v>
      </c>
    </row>
    <row r="16" spans="2:11" ht="20.25" customHeight="1" thickBot="1">
      <c r="B16" s="194" t="s">
        <v>77</v>
      </c>
      <c r="C16" s="551">
        <v>1797</v>
      </c>
      <c r="D16" s="667"/>
      <c r="E16" s="667">
        <f>C16+D16</f>
        <v>1797</v>
      </c>
      <c r="F16" s="667">
        <f>2097+318+96</f>
        <v>2511</v>
      </c>
      <c r="G16" s="667">
        <v>554</v>
      </c>
      <c r="H16" s="667">
        <v>512</v>
      </c>
      <c r="I16" s="667">
        <f>C16+H16</f>
        <v>2309</v>
      </c>
      <c r="J16" s="667"/>
      <c r="K16" s="667">
        <f>I16+J16</f>
        <v>2309</v>
      </c>
    </row>
    <row r="17" spans="2:11" ht="20.25" customHeight="1" thickBot="1">
      <c r="B17" s="173" t="s">
        <v>187</v>
      </c>
      <c r="C17" s="552">
        <f aca="true" t="shared" si="1" ref="C17:I17">C15+C16</f>
        <v>10742</v>
      </c>
      <c r="D17" s="552">
        <f t="shared" si="1"/>
        <v>0</v>
      </c>
      <c r="E17" s="552">
        <f t="shared" si="1"/>
        <v>1797</v>
      </c>
      <c r="F17" s="552">
        <f t="shared" si="1"/>
        <v>2511</v>
      </c>
      <c r="G17" s="552">
        <f t="shared" si="1"/>
        <v>5997</v>
      </c>
      <c r="H17" s="552">
        <f t="shared" si="1"/>
        <v>2658</v>
      </c>
      <c r="I17" s="552">
        <f t="shared" si="1"/>
        <v>12378</v>
      </c>
      <c r="J17" s="668"/>
      <c r="K17" s="668"/>
    </row>
    <row r="18" spans="2:11" ht="14.25">
      <c r="B18" s="197" t="s">
        <v>80</v>
      </c>
      <c r="C18" s="553">
        <v>150</v>
      </c>
      <c r="D18" s="669"/>
      <c r="E18" s="669">
        <f>C18+D18</f>
        <v>150</v>
      </c>
      <c r="F18" s="669"/>
      <c r="G18" s="669">
        <f>E18+F18</f>
        <v>150</v>
      </c>
      <c r="H18" s="669"/>
      <c r="I18" s="669">
        <f>G18+H18</f>
        <v>150</v>
      </c>
      <c r="J18" s="669"/>
      <c r="K18" s="669">
        <f>I18+J18</f>
        <v>150</v>
      </c>
    </row>
    <row r="19" spans="2:11" ht="15" thickBot="1">
      <c r="B19" s="198" t="s">
        <v>51</v>
      </c>
      <c r="C19" s="550">
        <v>0</v>
      </c>
      <c r="D19" s="664"/>
      <c r="E19" s="664">
        <f>C19+D19</f>
        <v>0</v>
      </c>
      <c r="F19" s="664"/>
      <c r="G19" s="664">
        <f>E19+F19</f>
        <v>0</v>
      </c>
      <c r="H19" s="664"/>
      <c r="I19" s="664">
        <f>G19+H19</f>
        <v>0</v>
      </c>
      <c r="J19" s="664"/>
      <c r="K19" s="664">
        <f>I19+J19</f>
        <v>0</v>
      </c>
    </row>
    <row r="20" spans="2:11" ht="15" hidden="1" thickBot="1">
      <c r="B20" s="199" t="s">
        <v>189</v>
      </c>
      <c r="C20" s="554"/>
      <c r="D20" s="666"/>
      <c r="E20" s="664">
        <f>C20+D20</f>
        <v>0</v>
      </c>
      <c r="F20" s="666"/>
      <c r="G20" s="664">
        <f>E20+F20</f>
        <v>0</v>
      </c>
      <c r="H20" s="666"/>
      <c r="I20" s="666"/>
      <c r="J20" s="666"/>
      <c r="K20" s="666"/>
    </row>
    <row r="21" spans="2:11" ht="15" hidden="1" thickBot="1">
      <c r="B21" s="199" t="s">
        <v>134</v>
      </c>
      <c r="C21" s="554"/>
      <c r="D21" s="666"/>
      <c r="E21" s="664">
        <f>C21+D21</f>
        <v>0</v>
      </c>
      <c r="F21" s="666"/>
      <c r="G21" s="664">
        <f>E21+F21</f>
        <v>0</v>
      </c>
      <c r="H21" s="666"/>
      <c r="I21" s="666">
        <f>G21+H21</f>
        <v>0</v>
      </c>
      <c r="J21" s="666"/>
      <c r="K21" s="666">
        <f>I21+J21</f>
        <v>0</v>
      </c>
    </row>
    <row r="22" spans="2:11" ht="15.75" thickBot="1">
      <c r="B22" s="200" t="s">
        <v>71</v>
      </c>
      <c r="C22" s="552">
        <f>C17+C18+C19+C21+C20</f>
        <v>10892</v>
      </c>
      <c r="D22" s="552">
        <f aca="true" t="shared" si="2" ref="D22:I22">D17+D18+D19+D21+D20</f>
        <v>0</v>
      </c>
      <c r="E22" s="552">
        <f t="shared" si="2"/>
        <v>1947</v>
      </c>
      <c r="F22" s="552">
        <f t="shared" si="2"/>
        <v>2511</v>
      </c>
      <c r="G22" s="552">
        <f t="shared" si="2"/>
        <v>6147</v>
      </c>
      <c r="H22" s="552">
        <f t="shared" si="2"/>
        <v>2658</v>
      </c>
      <c r="I22" s="552">
        <f t="shared" si="2"/>
        <v>12528</v>
      </c>
      <c r="J22" s="670" t="e">
        <f>#REF!+#REF!+J18+J19+J21</f>
        <v>#REF!</v>
      </c>
      <c r="K22" s="670" t="e">
        <f>#REF!+#REF!+K18+K19+K21</f>
        <v>#REF!</v>
      </c>
    </row>
  </sheetData>
  <sheetProtection/>
  <mergeCells count="2">
    <mergeCell ref="B4:I4"/>
    <mergeCell ref="B5:I5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9.125" style="107" customWidth="1"/>
    <col min="2" max="2" width="70.375" style="107" customWidth="1"/>
    <col min="3" max="3" width="12.75390625" style="107" customWidth="1"/>
    <col min="4" max="4" width="11.875" style="107" hidden="1" customWidth="1"/>
    <col min="5" max="5" width="10.00390625" style="107" hidden="1" customWidth="1"/>
    <col min="6" max="6" width="9.625" style="107" hidden="1" customWidth="1"/>
    <col min="7" max="7" width="10.00390625" style="107" hidden="1" customWidth="1"/>
    <col min="8" max="8" width="11.375" style="107" hidden="1" customWidth="1"/>
    <col min="9" max="9" width="11.00390625" style="107" hidden="1" customWidth="1"/>
    <col min="10" max="10" width="11.375" style="107" hidden="1" customWidth="1"/>
    <col min="11" max="11" width="11.00390625" style="107" hidden="1" customWidth="1"/>
    <col min="12" max="16384" width="9.125" style="107" customWidth="1"/>
  </cols>
  <sheetData>
    <row r="1" ht="22.5" customHeight="1">
      <c r="B1" s="87"/>
    </row>
    <row r="2" ht="29.25" customHeight="1">
      <c r="B2" s="87" t="s">
        <v>664</v>
      </c>
    </row>
    <row r="3" ht="29.25" customHeight="1">
      <c r="B3" s="87"/>
    </row>
    <row r="4" spans="2:11" s="132" customFormat="1" ht="85.5" customHeight="1">
      <c r="B4" s="734" t="s">
        <v>431</v>
      </c>
      <c r="C4" s="734"/>
      <c r="D4" s="735"/>
      <c r="E4" s="735"/>
      <c r="F4" s="736"/>
      <c r="G4" s="736"/>
      <c r="H4" s="131"/>
      <c r="I4" s="131"/>
      <c r="J4" s="131"/>
      <c r="K4" s="131"/>
    </row>
    <row r="5" spans="2:5" s="133" customFormat="1" ht="25.5" customHeight="1" thickBot="1">
      <c r="B5" s="737" t="s">
        <v>614</v>
      </c>
      <c r="C5" s="737"/>
      <c r="D5" s="738"/>
      <c r="E5" s="738"/>
    </row>
    <row r="6" spans="2:11" ht="85.5" customHeight="1">
      <c r="B6" s="191" t="s">
        <v>74</v>
      </c>
      <c r="C6" s="543" t="s">
        <v>4</v>
      </c>
      <c r="D6" s="543" t="s">
        <v>136</v>
      </c>
      <c r="E6" s="543" t="s">
        <v>137</v>
      </c>
      <c r="F6" s="543" t="s">
        <v>196</v>
      </c>
      <c r="G6" s="543" t="s">
        <v>137</v>
      </c>
      <c r="H6" s="543" t="s">
        <v>615</v>
      </c>
      <c r="I6" s="543" t="s">
        <v>137</v>
      </c>
      <c r="J6" s="543" t="s">
        <v>615</v>
      </c>
      <c r="K6" s="543" t="s">
        <v>137</v>
      </c>
    </row>
    <row r="7" spans="2:11" s="131" customFormat="1" ht="18.75" customHeight="1">
      <c r="B7" s="198" t="s">
        <v>657</v>
      </c>
      <c r="C7" s="550">
        <v>3089</v>
      </c>
      <c r="D7" s="544"/>
      <c r="E7" s="544"/>
      <c r="F7" s="544"/>
      <c r="G7" s="544"/>
      <c r="H7" s="544"/>
      <c r="I7" s="544"/>
      <c r="J7" s="544"/>
      <c r="K7" s="544"/>
    </row>
    <row r="8" spans="2:11" ht="20.25" customHeight="1">
      <c r="B8" s="192" t="s">
        <v>618</v>
      </c>
      <c r="C8" s="550">
        <v>26677</v>
      </c>
      <c r="D8" s="664"/>
      <c r="E8" s="664">
        <f>C8+D8</f>
        <v>26677</v>
      </c>
      <c r="F8" s="664"/>
      <c r="G8" s="664">
        <f>E8+F8</f>
        <v>26677</v>
      </c>
      <c r="H8" s="671"/>
      <c r="I8" s="664">
        <f>G8+H8</f>
        <v>26677</v>
      </c>
      <c r="J8" s="671"/>
      <c r="K8" s="664">
        <f>I8+J8</f>
        <v>26677</v>
      </c>
    </row>
    <row r="9" spans="2:11" ht="20.25" customHeight="1" thickBot="1">
      <c r="B9" s="192" t="s">
        <v>619</v>
      </c>
      <c r="C9" s="550">
        <v>3543</v>
      </c>
      <c r="D9" s="664">
        <v>52524</v>
      </c>
      <c r="E9" s="664">
        <f>C9+D9</f>
        <v>56067</v>
      </c>
      <c r="F9" s="664"/>
      <c r="G9" s="664">
        <f>E9+F9</f>
        <v>56067</v>
      </c>
      <c r="H9" s="664"/>
      <c r="I9" s="664">
        <f>G9+H9</f>
        <v>56067</v>
      </c>
      <c r="J9" s="664"/>
      <c r="K9" s="664">
        <f>I9+J9</f>
        <v>56067</v>
      </c>
    </row>
    <row r="10" spans="2:11" ht="15" thickBot="1">
      <c r="B10" s="195" t="s">
        <v>78</v>
      </c>
      <c r="C10" s="721">
        <f>+C9+C8+C7</f>
        <v>33309</v>
      </c>
      <c r="D10" s="672">
        <f>+D9+D8</f>
        <v>52524</v>
      </c>
      <c r="E10" s="672">
        <f>+E9+E8</f>
        <v>82744</v>
      </c>
      <c r="F10" s="672">
        <f>+F9+F8</f>
        <v>0</v>
      </c>
      <c r="G10" s="672">
        <f>+G9+G8</f>
        <v>82744</v>
      </c>
      <c r="H10" s="672" t="e">
        <f>#REF!+H9+#REF!+#REF!+H8</f>
        <v>#REF!</v>
      </c>
      <c r="I10" s="672" t="e">
        <f>#REF!+I9+#REF!+#REF!+I8</f>
        <v>#REF!</v>
      </c>
      <c r="J10" s="672" t="e">
        <f>#REF!+J9+#REF!+#REF!+J8</f>
        <v>#REF!</v>
      </c>
      <c r="K10" s="672" t="e">
        <f>#REF!+K9+#REF!+#REF!+K8</f>
        <v>#REF!</v>
      </c>
    </row>
    <row r="11" spans="2:11" ht="15" thickBot="1">
      <c r="B11" s="194" t="s">
        <v>79</v>
      </c>
      <c r="C11" s="551">
        <v>8994</v>
      </c>
      <c r="D11" s="667"/>
      <c r="E11" s="667">
        <f>C11+D11</f>
        <v>8994</v>
      </c>
      <c r="F11" s="667">
        <v>3000</v>
      </c>
      <c r="G11" s="667">
        <f>E11+F11</f>
        <v>11994</v>
      </c>
      <c r="H11" s="667">
        <v>0</v>
      </c>
      <c r="I11" s="667">
        <f>G11+H11</f>
        <v>11994</v>
      </c>
      <c r="J11" s="667">
        <v>0</v>
      </c>
      <c r="K11" s="667">
        <f>I11+J11</f>
        <v>11994</v>
      </c>
    </row>
    <row r="12" spans="2:11" ht="15.75" thickBot="1">
      <c r="B12" s="196" t="s">
        <v>188</v>
      </c>
      <c r="C12" s="722">
        <f>C10+C11</f>
        <v>42303</v>
      </c>
      <c r="D12" s="673">
        <f>D10+D11</f>
        <v>52524</v>
      </c>
      <c r="E12" s="673">
        <f>E10+E11</f>
        <v>91738</v>
      </c>
      <c r="F12" s="673">
        <f>F10+F11</f>
        <v>3000</v>
      </c>
      <c r="G12" s="673">
        <f>G10+G11</f>
        <v>94738</v>
      </c>
      <c r="H12" s="673" t="e">
        <f>#REF!+H10</f>
        <v>#REF!</v>
      </c>
      <c r="I12" s="673" t="e">
        <f>#REF!+I10</f>
        <v>#REF!</v>
      </c>
      <c r="J12" s="673" t="e">
        <f>#REF!+J10</f>
        <v>#REF!</v>
      </c>
      <c r="K12" s="673" t="e">
        <f>#REF!+K10</f>
        <v>#REF!</v>
      </c>
    </row>
  </sheetData>
  <sheetProtection/>
  <mergeCells count="2">
    <mergeCell ref="B4:G4"/>
    <mergeCell ref="B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B2">
      <selection activeCell="T9" sqref="T9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5" width="13.00390625" style="87" hidden="1" customWidth="1"/>
    <col min="16" max="17" width="13.00390625" style="87" customWidth="1"/>
    <col min="18" max="18" width="13.00390625" style="704" customWidth="1"/>
    <col min="19" max="16384" width="9.125" style="87" customWidth="1"/>
  </cols>
  <sheetData>
    <row r="1" spans="1:18" ht="17.25" customHeight="1">
      <c r="A1" s="87" t="s">
        <v>490</v>
      </c>
      <c r="B1" s="739" t="s">
        <v>665</v>
      </c>
      <c r="C1" s="739"/>
      <c r="D1" s="730"/>
      <c r="E1" s="730"/>
      <c r="F1" s="730"/>
      <c r="G1" s="730"/>
      <c r="H1" s="730"/>
      <c r="I1" s="16"/>
      <c r="J1" s="16"/>
      <c r="K1" s="16"/>
      <c r="L1" s="16"/>
      <c r="M1" s="16"/>
      <c r="N1" s="608"/>
      <c r="O1" s="16"/>
      <c r="P1" s="608"/>
      <c r="Q1" s="16"/>
      <c r="R1" s="713"/>
    </row>
    <row r="2" ht="17.25" customHeight="1">
      <c r="B2" s="87"/>
    </row>
    <row r="3" spans="1:18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705"/>
    </row>
    <row r="4" spans="1:18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705"/>
    </row>
    <row r="5" spans="1:18" ht="17.25" customHeight="1">
      <c r="A5" s="729" t="s">
        <v>621</v>
      </c>
      <c r="B5" s="729"/>
      <c r="C5" s="729"/>
      <c r="D5" s="729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</row>
    <row r="6" spans="1:4" ht="17.25" customHeight="1" thickBot="1">
      <c r="A6" s="728"/>
      <c r="B6" s="728"/>
      <c r="C6" s="728"/>
      <c r="D6" s="728"/>
    </row>
    <row r="7" spans="1:18" ht="35.25" customHeight="1" thickBot="1">
      <c r="A7" s="610" t="s">
        <v>5</v>
      </c>
      <c r="B7" s="611"/>
      <c r="C7" s="674" t="s">
        <v>492</v>
      </c>
      <c r="D7" s="612" t="s">
        <v>622</v>
      </c>
      <c r="E7" s="612" t="s">
        <v>493</v>
      </c>
      <c r="F7" s="612" t="s">
        <v>494</v>
      </c>
      <c r="G7" s="612" t="s">
        <v>495</v>
      </c>
      <c r="H7" s="612" t="s">
        <v>494</v>
      </c>
      <c r="I7" s="612" t="s">
        <v>496</v>
      </c>
      <c r="J7" s="612" t="s">
        <v>494</v>
      </c>
      <c r="K7" s="612" t="s">
        <v>497</v>
      </c>
      <c r="L7" s="612" t="s">
        <v>494</v>
      </c>
      <c r="M7" s="612" t="s">
        <v>498</v>
      </c>
      <c r="N7" s="612" t="s">
        <v>494</v>
      </c>
      <c r="O7" s="612" t="s">
        <v>499</v>
      </c>
      <c r="P7" s="612" t="s">
        <v>494</v>
      </c>
      <c r="Q7" s="612" t="s">
        <v>1</v>
      </c>
      <c r="R7" s="706" t="s">
        <v>198</v>
      </c>
    </row>
    <row r="8" spans="1:18" s="94" customFormat="1" ht="17.25" customHeight="1" thickBot="1">
      <c r="A8" s="174">
        <v>1</v>
      </c>
      <c r="B8" s="179" t="s">
        <v>8</v>
      </c>
      <c r="C8" s="224" t="s">
        <v>500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707"/>
    </row>
    <row r="9" spans="1:18" ht="17.25" customHeight="1">
      <c r="A9" s="613">
        <v>2</v>
      </c>
      <c r="B9" s="614" t="s">
        <v>9</v>
      </c>
      <c r="C9" s="637" t="s">
        <v>190</v>
      </c>
      <c r="D9" s="223">
        <f aca="true" t="shared" si="0" ref="D9:J9">D10+D11+D12+D13+D14+D15+D16+D17</f>
        <v>38018</v>
      </c>
      <c r="E9" s="223">
        <f t="shared" si="0"/>
        <v>0</v>
      </c>
      <c r="F9" s="223">
        <f t="shared" si="0"/>
        <v>38018</v>
      </c>
      <c r="G9" s="223">
        <f t="shared" si="0"/>
        <v>0</v>
      </c>
      <c r="H9" s="223">
        <f t="shared" si="0"/>
        <v>38018</v>
      </c>
      <c r="I9" s="223">
        <f t="shared" si="0"/>
        <v>0</v>
      </c>
      <c r="J9" s="223">
        <f t="shared" si="0"/>
        <v>38018</v>
      </c>
      <c r="K9" s="223">
        <f aca="true" t="shared" si="1" ref="K9:Q9">K10+K11+K12+K13+K14+K15+K16+K17</f>
        <v>-3728</v>
      </c>
      <c r="L9" s="223">
        <f t="shared" si="1"/>
        <v>34290</v>
      </c>
      <c r="M9" s="223">
        <f t="shared" si="1"/>
        <v>1308</v>
      </c>
      <c r="N9" s="223">
        <f t="shared" si="1"/>
        <v>35598</v>
      </c>
      <c r="O9" s="223">
        <f t="shared" si="1"/>
        <v>0</v>
      </c>
      <c r="P9" s="223">
        <f t="shared" si="1"/>
        <v>35598</v>
      </c>
      <c r="Q9" s="223">
        <f t="shared" si="1"/>
        <v>40459</v>
      </c>
      <c r="R9" s="708">
        <f>Q9/P9</f>
        <v>1.1365526153154673</v>
      </c>
    </row>
    <row r="10" spans="1:18" ht="17.25" customHeight="1">
      <c r="A10" s="615">
        <v>3</v>
      </c>
      <c r="B10" s="616" t="s">
        <v>10</v>
      </c>
      <c r="C10" s="675" t="s">
        <v>397</v>
      </c>
      <c r="D10" s="104"/>
      <c r="E10" s="104"/>
      <c r="F10" s="104">
        <f>E10+D10</f>
        <v>0</v>
      </c>
      <c r="G10" s="104"/>
      <c r="H10" s="104">
        <f>G10+F10</f>
        <v>0</v>
      </c>
      <c r="I10" s="104"/>
      <c r="J10" s="104">
        <f>I10+H10</f>
        <v>0</v>
      </c>
      <c r="K10" s="104"/>
      <c r="L10" s="104">
        <f>K10+J10</f>
        <v>0</v>
      </c>
      <c r="M10" s="104"/>
      <c r="N10" s="104">
        <f>M10+L10</f>
        <v>0</v>
      </c>
      <c r="O10" s="104"/>
      <c r="P10" s="104">
        <f>O10+N10</f>
        <v>0</v>
      </c>
      <c r="Q10" s="104"/>
      <c r="R10" s="712">
        <v>0</v>
      </c>
    </row>
    <row r="11" spans="1:18" ht="17.25" customHeight="1">
      <c r="A11" s="617">
        <v>4</v>
      </c>
      <c r="B11" s="618" t="s">
        <v>195</v>
      </c>
      <c r="C11" s="676" t="s">
        <v>398</v>
      </c>
      <c r="D11" s="96">
        <v>13353</v>
      </c>
      <c r="E11" s="96"/>
      <c r="F11" s="104">
        <f aca="true" t="shared" si="2" ref="F11:F17">E11+D11</f>
        <v>13353</v>
      </c>
      <c r="G11" s="96"/>
      <c r="H11" s="104">
        <f aca="true" t="shared" si="3" ref="H11:H17">G11+F11</f>
        <v>13353</v>
      </c>
      <c r="I11" s="96"/>
      <c r="J11" s="104">
        <f aca="true" t="shared" si="4" ref="J11:J17">I11+H11</f>
        <v>13353</v>
      </c>
      <c r="K11" s="96">
        <v>-8998</v>
      </c>
      <c r="L11" s="104">
        <f aca="true" t="shared" si="5" ref="L11:L17">K11+J11</f>
        <v>4355</v>
      </c>
      <c r="M11" s="96">
        <v>1914</v>
      </c>
      <c r="N11" s="104">
        <f aca="true" t="shared" si="6" ref="N11:N17">M11+L11</f>
        <v>6269</v>
      </c>
      <c r="O11" s="96"/>
      <c r="P11" s="104">
        <f aca="true" t="shared" si="7" ref="P11:P17">O11+N11</f>
        <v>6269</v>
      </c>
      <c r="Q11" s="96">
        <v>6268</v>
      </c>
      <c r="R11" s="712">
        <f aca="true" t="shared" si="8" ref="R11:R73">Q11/P11</f>
        <v>0.9998404849258254</v>
      </c>
    </row>
    <row r="12" spans="1:18" ht="17.25" customHeight="1">
      <c r="A12" s="617">
        <v>5</v>
      </c>
      <c r="B12" s="618" t="s">
        <v>13</v>
      </c>
      <c r="C12" s="2" t="s">
        <v>399</v>
      </c>
      <c r="D12" s="96">
        <v>3205</v>
      </c>
      <c r="E12" s="96"/>
      <c r="F12" s="104">
        <f t="shared" si="2"/>
        <v>3205</v>
      </c>
      <c r="G12" s="96"/>
      <c r="H12" s="104">
        <f t="shared" si="3"/>
        <v>3205</v>
      </c>
      <c r="I12" s="96"/>
      <c r="J12" s="104">
        <f t="shared" si="4"/>
        <v>3205</v>
      </c>
      <c r="K12" s="96">
        <v>339</v>
      </c>
      <c r="L12" s="104">
        <f t="shared" si="5"/>
        <v>3544</v>
      </c>
      <c r="M12" s="96">
        <v>18</v>
      </c>
      <c r="N12" s="104">
        <f t="shared" si="6"/>
        <v>3562</v>
      </c>
      <c r="O12" s="96"/>
      <c r="P12" s="104">
        <f t="shared" si="7"/>
        <v>3562</v>
      </c>
      <c r="Q12" s="96">
        <v>3562</v>
      </c>
      <c r="R12" s="712">
        <f t="shared" si="8"/>
        <v>1</v>
      </c>
    </row>
    <row r="13" spans="1:18" ht="17.25" customHeight="1">
      <c r="A13" s="617">
        <v>6</v>
      </c>
      <c r="B13" s="618" t="s">
        <v>14</v>
      </c>
      <c r="C13" s="2" t="s">
        <v>11</v>
      </c>
      <c r="D13" s="96">
        <f>2230+8317</f>
        <v>10547</v>
      </c>
      <c r="E13" s="96"/>
      <c r="F13" s="104">
        <f t="shared" si="2"/>
        <v>10547</v>
      </c>
      <c r="G13" s="96"/>
      <c r="H13" s="104">
        <f t="shared" si="3"/>
        <v>10547</v>
      </c>
      <c r="I13" s="96"/>
      <c r="J13" s="104">
        <f t="shared" si="4"/>
        <v>10547</v>
      </c>
      <c r="K13" s="96">
        <v>1436</v>
      </c>
      <c r="L13" s="104">
        <f t="shared" si="5"/>
        <v>11983</v>
      </c>
      <c r="M13" s="96">
        <v>44</v>
      </c>
      <c r="N13" s="104">
        <f t="shared" si="6"/>
        <v>12027</v>
      </c>
      <c r="O13" s="96"/>
      <c r="P13" s="104">
        <f t="shared" si="7"/>
        <v>12027</v>
      </c>
      <c r="Q13" s="96">
        <v>12036</v>
      </c>
      <c r="R13" s="712">
        <f t="shared" si="8"/>
        <v>1.0007483162883513</v>
      </c>
    </row>
    <row r="14" spans="1:18" ht="17.25" customHeight="1">
      <c r="A14" s="617">
        <v>7</v>
      </c>
      <c r="B14" s="618" t="s">
        <v>400</v>
      </c>
      <c r="C14" s="676" t="s">
        <v>12</v>
      </c>
      <c r="D14" s="96">
        <v>1827</v>
      </c>
      <c r="E14" s="96"/>
      <c r="F14" s="104">
        <f t="shared" si="2"/>
        <v>1827</v>
      </c>
      <c r="G14" s="96"/>
      <c r="H14" s="104">
        <f t="shared" si="3"/>
        <v>1827</v>
      </c>
      <c r="I14" s="96"/>
      <c r="J14" s="104">
        <f t="shared" si="4"/>
        <v>1827</v>
      </c>
      <c r="K14" s="96"/>
      <c r="L14" s="104">
        <f t="shared" si="5"/>
        <v>1827</v>
      </c>
      <c r="M14" s="96"/>
      <c r="N14" s="104">
        <f t="shared" si="6"/>
        <v>1827</v>
      </c>
      <c r="O14" s="96"/>
      <c r="P14" s="104">
        <f t="shared" si="7"/>
        <v>1827</v>
      </c>
      <c r="Q14" s="96">
        <v>756</v>
      </c>
      <c r="R14" s="712">
        <f t="shared" si="8"/>
        <v>0.41379310344827586</v>
      </c>
    </row>
    <row r="15" spans="1:18" ht="17.25" customHeight="1">
      <c r="A15" s="617">
        <v>8</v>
      </c>
      <c r="B15" s="618" t="s">
        <v>401</v>
      </c>
      <c r="C15" s="2" t="s">
        <v>402</v>
      </c>
      <c r="D15" s="96">
        <v>6849</v>
      </c>
      <c r="E15" s="96"/>
      <c r="F15" s="104">
        <f t="shared" si="2"/>
        <v>6849</v>
      </c>
      <c r="G15" s="96"/>
      <c r="H15" s="104">
        <f t="shared" si="3"/>
        <v>6849</v>
      </c>
      <c r="I15" s="96"/>
      <c r="J15" s="104">
        <f t="shared" si="4"/>
        <v>6849</v>
      </c>
      <c r="K15" s="96"/>
      <c r="L15" s="104">
        <f t="shared" si="5"/>
        <v>6849</v>
      </c>
      <c r="M15" s="96">
        <v>-893</v>
      </c>
      <c r="N15" s="104">
        <f t="shared" si="6"/>
        <v>5956</v>
      </c>
      <c r="O15" s="96"/>
      <c r="P15" s="104">
        <f t="shared" si="7"/>
        <v>5956</v>
      </c>
      <c r="Q15" s="96">
        <v>11812</v>
      </c>
      <c r="R15" s="712">
        <f t="shared" si="8"/>
        <v>1.9832102081934184</v>
      </c>
    </row>
    <row r="16" spans="1:18" ht="17.25" customHeight="1">
      <c r="A16" s="617">
        <v>10</v>
      </c>
      <c r="B16" s="618" t="s">
        <v>403</v>
      </c>
      <c r="C16" s="2" t="s">
        <v>192</v>
      </c>
      <c r="D16" s="96">
        <v>1000</v>
      </c>
      <c r="E16" s="96"/>
      <c r="F16" s="104">
        <f t="shared" si="2"/>
        <v>1000</v>
      </c>
      <c r="G16" s="96"/>
      <c r="H16" s="104">
        <f t="shared" si="3"/>
        <v>1000</v>
      </c>
      <c r="I16" s="96"/>
      <c r="J16" s="104">
        <f t="shared" si="4"/>
        <v>1000</v>
      </c>
      <c r="K16" s="96">
        <v>801</v>
      </c>
      <c r="L16" s="104">
        <f t="shared" si="5"/>
        <v>1801</v>
      </c>
      <c r="M16" s="96">
        <v>124</v>
      </c>
      <c r="N16" s="104">
        <f t="shared" si="6"/>
        <v>1925</v>
      </c>
      <c r="O16" s="96"/>
      <c r="P16" s="104">
        <f t="shared" si="7"/>
        <v>1925</v>
      </c>
      <c r="Q16" s="96">
        <v>1925</v>
      </c>
      <c r="R16" s="712">
        <f t="shared" si="8"/>
        <v>1</v>
      </c>
    </row>
    <row r="17" spans="1:18" ht="17.25" customHeight="1">
      <c r="A17" s="619">
        <v>11</v>
      </c>
      <c r="B17" s="620" t="s">
        <v>404</v>
      </c>
      <c r="C17" s="226" t="s">
        <v>405</v>
      </c>
      <c r="D17" s="218">
        <v>1237</v>
      </c>
      <c r="E17" s="218"/>
      <c r="F17" s="104">
        <f t="shared" si="2"/>
        <v>1237</v>
      </c>
      <c r="G17" s="218"/>
      <c r="H17" s="104">
        <f t="shared" si="3"/>
        <v>1237</v>
      </c>
      <c r="I17" s="218"/>
      <c r="J17" s="104">
        <f t="shared" si="4"/>
        <v>1237</v>
      </c>
      <c r="K17" s="218">
        <f>2067+32+595</f>
        <v>2694</v>
      </c>
      <c r="L17" s="104">
        <f t="shared" si="5"/>
        <v>3931</v>
      </c>
      <c r="M17" s="218">
        <v>101</v>
      </c>
      <c r="N17" s="104">
        <f t="shared" si="6"/>
        <v>4032</v>
      </c>
      <c r="O17" s="218"/>
      <c r="P17" s="104">
        <f t="shared" si="7"/>
        <v>4032</v>
      </c>
      <c r="Q17" s="218">
        <v>4100</v>
      </c>
      <c r="R17" s="712">
        <f t="shared" si="8"/>
        <v>1.0168650793650793</v>
      </c>
    </row>
    <row r="18" spans="1:18" ht="17.25" customHeight="1">
      <c r="A18" s="617">
        <v>18</v>
      </c>
      <c r="B18" s="621" t="s">
        <v>15</v>
      </c>
      <c r="C18" s="84" t="s">
        <v>191</v>
      </c>
      <c r="D18" s="99">
        <f aca="true" t="shared" si="9" ref="D18:J18">D19+D23+D24+D29+D30</f>
        <v>81524</v>
      </c>
      <c r="E18" s="99">
        <f t="shared" si="9"/>
        <v>-27674</v>
      </c>
      <c r="F18" s="99">
        <f t="shared" si="9"/>
        <v>53850</v>
      </c>
      <c r="G18" s="99">
        <f t="shared" si="9"/>
        <v>0</v>
      </c>
      <c r="H18" s="99">
        <f t="shared" si="9"/>
        <v>53850</v>
      </c>
      <c r="I18" s="99">
        <f t="shared" si="9"/>
        <v>0</v>
      </c>
      <c r="J18" s="99">
        <f t="shared" si="9"/>
        <v>53850</v>
      </c>
      <c r="K18" s="99">
        <f aca="true" t="shared" si="10" ref="K18:Q18">K19+K23+K24+K29+K30</f>
        <v>16662</v>
      </c>
      <c r="L18" s="99">
        <f t="shared" si="10"/>
        <v>70512</v>
      </c>
      <c r="M18" s="99">
        <f t="shared" si="10"/>
        <v>0</v>
      </c>
      <c r="N18" s="99">
        <f t="shared" si="10"/>
        <v>70512</v>
      </c>
      <c r="O18" s="99">
        <f t="shared" si="10"/>
        <v>0</v>
      </c>
      <c r="P18" s="99">
        <f t="shared" si="10"/>
        <v>70512</v>
      </c>
      <c r="Q18" s="99">
        <f t="shared" si="10"/>
        <v>70454</v>
      </c>
      <c r="R18" s="709">
        <f t="shared" si="8"/>
        <v>0.9991774449739051</v>
      </c>
    </row>
    <row r="19" spans="1:18" ht="17.25" customHeight="1">
      <c r="A19" s="615">
        <v>20</v>
      </c>
      <c r="B19" s="616" t="s">
        <v>16</v>
      </c>
      <c r="C19" s="1" t="s">
        <v>19</v>
      </c>
      <c r="D19" s="104">
        <f aca="true" t="shared" si="11" ref="D19:J19">D20+D21+D22</f>
        <v>73174</v>
      </c>
      <c r="E19" s="104">
        <f t="shared" si="11"/>
        <v>-27674</v>
      </c>
      <c r="F19" s="104">
        <f t="shared" si="11"/>
        <v>45500</v>
      </c>
      <c r="G19" s="104">
        <f t="shared" si="11"/>
        <v>0</v>
      </c>
      <c r="H19" s="104">
        <f t="shared" si="11"/>
        <v>45500</v>
      </c>
      <c r="I19" s="104">
        <f t="shared" si="11"/>
        <v>0</v>
      </c>
      <c r="J19" s="104">
        <f t="shared" si="11"/>
        <v>45500</v>
      </c>
      <c r="K19" s="104">
        <f aca="true" t="shared" si="12" ref="K19:Q19">K20+K21+K22</f>
        <v>15171</v>
      </c>
      <c r="L19" s="104">
        <f t="shared" si="12"/>
        <v>60671</v>
      </c>
      <c r="M19" s="104">
        <f t="shared" si="12"/>
        <v>0</v>
      </c>
      <c r="N19" s="104">
        <f t="shared" si="12"/>
        <v>60671</v>
      </c>
      <c r="O19" s="104">
        <f t="shared" si="12"/>
        <v>0</v>
      </c>
      <c r="P19" s="104">
        <f t="shared" si="12"/>
        <v>60671</v>
      </c>
      <c r="Q19" s="104">
        <f t="shared" si="12"/>
        <v>60488</v>
      </c>
      <c r="R19" s="712">
        <f t="shared" si="8"/>
        <v>0.9969837319312357</v>
      </c>
    </row>
    <row r="20" spans="1:18" ht="17.25" customHeight="1">
      <c r="A20" s="617">
        <v>22</v>
      </c>
      <c r="B20" s="618" t="s">
        <v>406</v>
      </c>
      <c r="C20" s="2" t="s">
        <v>20</v>
      </c>
      <c r="D20" s="96">
        <v>8000</v>
      </c>
      <c r="E20" s="96"/>
      <c r="F20" s="96">
        <f>D20+E20</f>
        <v>8000</v>
      </c>
      <c r="G20" s="96"/>
      <c r="H20" s="96">
        <f>F20+G20</f>
        <v>8000</v>
      </c>
      <c r="I20" s="96"/>
      <c r="J20" s="96">
        <f>H20+I20</f>
        <v>8000</v>
      </c>
      <c r="K20" s="96"/>
      <c r="L20" s="96">
        <f>J20+K20</f>
        <v>8000</v>
      </c>
      <c r="M20" s="96"/>
      <c r="N20" s="96">
        <f>L20+M20</f>
        <v>8000</v>
      </c>
      <c r="O20" s="96"/>
      <c r="P20" s="96">
        <f>N20+O20</f>
        <v>8000</v>
      </c>
      <c r="Q20" s="96">
        <v>7817</v>
      </c>
      <c r="R20" s="712">
        <f t="shared" si="8"/>
        <v>0.977125</v>
      </c>
    </row>
    <row r="21" spans="1:18" ht="17.25" customHeight="1">
      <c r="A21" s="617">
        <v>23</v>
      </c>
      <c r="B21" s="618" t="s">
        <v>407</v>
      </c>
      <c r="C21" s="2" t="s">
        <v>21</v>
      </c>
      <c r="D21" s="96">
        <v>62674</v>
      </c>
      <c r="E21" s="96">
        <v>-27674</v>
      </c>
      <c r="F21" s="96">
        <f>D21+E21</f>
        <v>35000</v>
      </c>
      <c r="G21" s="96"/>
      <c r="H21" s="96">
        <f>F21+G21</f>
        <v>35000</v>
      </c>
      <c r="I21" s="96"/>
      <c r="J21" s="96">
        <f>H21+I21</f>
        <v>35000</v>
      </c>
      <c r="K21" s="96">
        <v>14421</v>
      </c>
      <c r="L21" s="96">
        <f>J21+K21</f>
        <v>49421</v>
      </c>
      <c r="M21" s="96"/>
      <c r="N21" s="96">
        <f>L21+M21</f>
        <v>49421</v>
      </c>
      <c r="O21" s="96"/>
      <c r="P21" s="96">
        <f>N21+O21</f>
        <v>49421</v>
      </c>
      <c r="Q21" s="96">
        <v>49421</v>
      </c>
      <c r="R21" s="712">
        <f t="shared" si="8"/>
        <v>1</v>
      </c>
    </row>
    <row r="22" spans="1:18" ht="17.25" customHeight="1">
      <c r="A22" s="617">
        <v>24</v>
      </c>
      <c r="B22" s="618" t="s">
        <v>408</v>
      </c>
      <c r="C22" s="2" t="s">
        <v>22</v>
      </c>
      <c r="D22" s="96">
        <v>2500</v>
      </c>
      <c r="E22" s="96"/>
      <c r="F22" s="96">
        <f>D22+E22</f>
        <v>2500</v>
      </c>
      <c r="G22" s="96"/>
      <c r="H22" s="96">
        <f>F22+G22</f>
        <v>2500</v>
      </c>
      <c r="I22" s="96"/>
      <c r="J22" s="96">
        <f>H22+I22</f>
        <v>2500</v>
      </c>
      <c r="K22" s="96">
        <v>750</v>
      </c>
      <c r="L22" s="96">
        <f>J22+K22</f>
        <v>3250</v>
      </c>
      <c r="M22" s="96"/>
      <c r="N22" s="96">
        <f>L22+M22</f>
        <v>3250</v>
      </c>
      <c r="O22" s="96"/>
      <c r="P22" s="96">
        <f>N22+O22</f>
        <v>3250</v>
      </c>
      <c r="Q22" s="96">
        <v>3250</v>
      </c>
      <c r="R22" s="712">
        <f t="shared" si="8"/>
        <v>1</v>
      </c>
    </row>
    <row r="23" spans="1:18" ht="17.25" customHeight="1">
      <c r="A23" s="617">
        <v>25</v>
      </c>
      <c r="B23" s="618" t="s">
        <v>18</v>
      </c>
      <c r="C23" s="2" t="s">
        <v>17</v>
      </c>
      <c r="D23" s="96">
        <v>0</v>
      </c>
      <c r="E23" s="96">
        <v>0</v>
      </c>
      <c r="F23" s="96">
        <f>D23+E23</f>
        <v>0</v>
      </c>
      <c r="G23" s="96">
        <v>0</v>
      </c>
      <c r="H23" s="96">
        <f>F23+G23</f>
        <v>0</v>
      </c>
      <c r="I23" s="96">
        <v>0</v>
      </c>
      <c r="J23" s="96">
        <f>H23+I23</f>
        <v>0</v>
      </c>
      <c r="K23" s="96">
        <v>0</v>
      </c>
      <c r="L23" s="96">
        <f>J23+K23</f>
        <v>0</v>
      </c>
      <c r="M23" s="96">
        <v>0</v>
      </c>
      <c r="N23" s="96">
        <f>L23+M23</f>
        <v>0</v>
      </c>
      <c r="O23" s="96">
        <v>0</v>
      </c>
      <c r="P23" s="96">
        <f>N23+O23</f>
        <v>0</v>
      </c>
      <c r="Q23" s="96">
        <v>0</v>
      </c>
      <c r="R23" s="712">
        <v>0</v>
      </c>
    </row>
    <row r="24" spans="1:18" ht="17.25" customHeight="1">
      <c r="A24" s="617">
        <v>26</v>
      </c>
      <c r="B24" s="618" t="s">
        <v>23</v>
      </c>
      <c r="C24" s="2" t="s">
        <v>24</v>
      </c>
      <c r="D24" s="96">
        <f aca="true" t="shared" si="13" ref="D24:J24">D25+D26+D28</f>
        <v>7700</v>
      </c>
      <c r="E24" s="96">
        <f t="shared" si="13"/>
        <v>0</v>
      </c>
      <c r="F24" s="96">
        <f t="shared" si="13"/>
        <v>7700</v>
      </c>
      <c r="G24" s="96">
        <f t="shared" si="13"/>
        <v>0</v>
      </c>
      <c r="H24" s="96">
        <f t="shared" si="13"/>
        <v>7700</v>
      </c>
      <c r="I24" s="96">
        <f t="shared" si="13"/>
        <v>0</v>
      </c>
      <c r="J24" s="96">
        <f t="shared" si="13"/>
        <v>7700</v>
      </c>
      <c r="K24" s="96">
        <f aca="true" t="shared" si="14" ref="K24:Q24">K25+K26+K28</f>
        <v>1681</v>
      </c>
      <c r="L24" s="96">
        <f t="shared" si="14"/>
        <v>9381</v>
      </c>
      <c r="M24" s="96">
        <f t="shared" si="14"/>
        <v>0</v>
      </c>
      <c r="N24" s="96">
        <f t="shared" si="14"/>
        <v>9381</v>
      </c>
      <c r="O24" s="96">
        <f t="shared" si="14"/>
        <v>0</v>
      </c>
      <c r="P24" s="96">
        <f t="shared" si="14"/>
        <v>9381</v>
      </c>
      <c r="Q24" s="96">
        <f t="shared" si="14"/>
        <v>9417</v>
      </c>
      <c r="R24" s="712">
        <f t="shared" si="8"/>
        <v>1.003837543971858</v>
      </c>
    </row>
    <row r="25" spans="1:18" ht="17.25" customHeight="1">
      <c r="A25" s="617">
        <v>29</v>
      </c>
      <c r="B25" s="618" t="s">
        <v>25</v>
      </c>
      <c r="C25" s="2" t="s">
        <v>28</v>
      </c>
      <c r="D25" s="96">
        <v>4000</v>
      </c>
      <c r="E25" s="96"/>
      <c r="F25" s="96">
        <f aca="true" t="shared" si="15" ref="F25:F30">D25+E25</f>
        <v>4000</v>
      </c>
      <c r="G25" s="96"/>
      <c r="H25" s="96">
        <f aca="true" t="shared" si="16" ref="H25:H30">F25+G25</f>
        <v>4000</v>
      </c>
      <c r="I25" s="96"/>
      <c r="J25" s="96">
        <f aca="true" t="shared" si="17" ref="J25:J30">H25+I25</f>
        <v>4000</v>
      </c>
      <c r="K25" s="96"/>
      <c r="L25" s="96">
        <f aca="true" t="shared" si="18" ref="L25:L30">J25+K25</f>
        <v>4000</v>
      </c>
      <c r="M25" s="96"/>
      <c r="N25" s="96">
        <f aca="true" t="shared" si="19" ref="N25:N30">L25+M25</f>
        <v>4000</v>
      </c>
      <c r="O25" s="96"/>
      <c r="P25" s="96">
        <f aca="true" t="shared" si="20" ref="P25:P30">N25+O25</f>
        <v>4000</v>
      </c>
      <c r="Q25" s="96">
        <v>4096</v>
      </c>
      <c r="R25" s="712">
        <f t="shared" si="8"/>
        <v>1.024</v>
      </c>
    </row>
    <row r="26" spans="1:18" ht="17.25" customHeight="1">
      <c r="A26" s="617">
        <v>30</v>
      </c>
      <c r="B26" s="618" t="s">
        <v>26</v>
      </c>
      <c r="C26" s="2" t="s">
        <v>30</v>
      </c>
      <c r="D26" s="96">
        <v>100</v>
      </c>
      <c r="E26" s="96"/>
      <c r="F26" s="96">
        <f t="shared" si="15"/>
        <v>100</v>
      </c>
      <c r="G26" s="96"/>
      <c r="H26" s="96">
        <f t="shared" si="16"/>
        <v>100</v>
      </c>
      <c r="I26" s="96"/>
      <c r="J26" s="96">
        <f t="shared" si="17"/>
        <v>100</v>
      </c>
      <c r="K26" s="96">
        <v>918</v>
      </c>
      <c r="L26" s="96">
        <f t="shared" si="18"/>
        <v>1018</v>
      </c>
      <c r="M26" s="96"/>
      <c r="N26" s="96">
        <f t="shared" si="19"/>
        <v>1018</v>
      </c>
      <c r="O26" s="96"/>
      <c r="P26" s="96">
        <f t="shared" si="20"/>
        <v>1018</v>
      </c>
      <c r="Q26" s="96">
        <v>1018</v>
      </c>
      <c r="R26" s="712">
        <f t="shared" si="8"/>
        <v>1</v>
      </c>
    </row>
    <row r="27" spans="1:18" ht="17.25" customHeight="1" hidden="1">
      <c r="A27" s="617">
        <v>31</v>
      </c>
      <c r="B27" s="618" t="s">
        <v>29</v>
      </c>
      <c r="C27" s="2" t="s">
        <v>31</v>
      </c>
      <c r="D27" s="96"/>
      <c r="E27" s="96"/>
      <c r="F27" s="96">
        <f t="shared" si="15"/>
        <v>0</v>
      </c>
      <c r="G27" s="96"/>
      <c r="H27" s="96">
        <f t="shared" si="16"/>
        <v>0</v>
      </c>
      <c r="I27" s="96"/>
      <c r="J27" s="96">
        <f t="shared" si="17"/>
        <v>0</v>
      </c>
      <c r="K27" s="96"/>
      <c r="L27" s="96">
        <f t="shared" si="18"/>
        <v>0</v>
      </c>
      <c r="M27" s="96"/>
      <c r="N27" s="96">
        <f t="shared" si="19"/>
        <v>0</v>
      </c>
      <c r="O27" s="96"/>
      <c r="P27" s="96">
        <f t="shared" si="20"/>
        <v>0</v>
      </c>
      <c r="Q27" s="96"/>
      <c r="R27" s="712" t="e">
        <f t="shared" si="8"/>
        <v>#DIV/0!</v>
      </c>
    </row>
    <row r="28" spans="1:18" ht="17.25" customHeight="1">
      <c r="A28" s="617">
        <v>31</v>
      </c>
      <c r="B28" s="618" t="s">
        <v>27</v>
      </c>
      <c r="C28" s="2" t="s">
        <v>135</v>
      </c>
      <c r="D28" s="96">
        <v>3600</v>
      </c>
      <c r="E28" s="96"/>
      <c r="F28" s="96">
        <f t="shared" si="15"/>
        <v>3600</v>
      </c>
      <c r="G28" s="96"/>
      <c r="H28" s="96">
        <f t="shared" si="16"/>
        <v>3600</v>
      </c>
      <c r="I28" s="96"/>
      <c r="J28" s="96">
        <f t="shared" si="17"/>
        <v>3600</v>
      </c>
      <c r="K28" s="96">
        <v>763</v>
      </c>
      <c r="L28" s="96">
        <f t="shared" si="18"/>
        <v>4363</v>
      </c>
      <c r="M28" s="96"/>
      <c r="N28" s="96">
        <f t="shared" si="19"/>
        <v>4363</v>
      </c>
      <c r="O28" s="96"/>
      <c r="P28" s="96">
        <f t="shared" si="20"/>
        <v>4363</v>
      </c>
      <c r="Q28" s="96">
        <v>4303</v>
      </c>
      <c r="R28" s="712">
        <f t="shared" si="8"/>
        <v>0.9862479944991978</v>
      </c>
    </row>
    <row r="29" spans="1:18" ht="17.25" customHeight="1">
      <c r="A29" s="617">
        <v>32</v>
      </c>
      <c r="B29" s="618" t="s">
        <v>32</v>
      </c>
      <c r="C29" s="2" t="s">
        <v>409</v>
      </c>
      <c r="D29" s="96">
        <v>550</v>
      </c>
      <c r="E29" s="96"/>
      <c r="F29" s="96">
        <f t="shared" si="15"/>
        <v>550</v>
      </c>
      <c r="G29" s="96"/>
      <c r="H29" s="96">
        <f t="shared" si="16"/>
        <v>550</v>
      </c>
      <c r="I29" s="96"/>
      <c r="J29" s="96">
        <f t="shared" si="17"/>
        <v>550</v>
      </c>
      <c r="K29" s="96">
        <v>-190</v>
      </c>
      <c r="L29" s="96">
        <f t="shared" si="18"/>
        <v>360</v>
      </c>
      <c r="M29" s="96"/>
      <c r="N29" s="96">
        <f t="shared" si="19"/>
        <v>360</v>
      </c>
      <c r="O29" s="96"/>
      <c r="P29" s="96">
        <f t="shared" si="20"/>
        <v>360</v>
      </c>
      <c r="Q29" s="96">
        <v>431</v>
      </c>
      <c r="R29" s="712">
        <f t="shared" si="8"/>
        <v>1.1972222222222222</v>
      </c>
    </row>
    <row r="30" spans="1:18" ht="17.25" customHeight="1">
      <c r="A30" s="617">
        <v>33</v>
      </c>
      <c r="B30" s="618" t="s">
        <v>410</v>
      </c>
      <c r="C30" s="2" t="s">
        <v>501</v>
      </c>
      <c r="D30" s="96">
        <v>100</v>
      </c>
      <c r="E30" s="96"/>
      <c r="F30" s="96">
        <f t="shared" si="15"/>
        <v>100</v>
      </c>
      <c r="G30" s="96"/>
      <c r="H30" s="96">
        <f t="shared" si="16"/>
        <v>100</v>
      </c>
      <c r="I30" s="96"/>
      <c r="J30" s="96">
        <f t="shared" si="17"/>
        <v>100</v>
      </c>
      <c r="K30" s="96"/>
      <c r="L30" s="96">
        <f t="shared" si="18"/>
        <v>100</v>
      </c>
      <c r="M30" s="96"/>
      <c r="N30" s="96">
        <f t="shared" si="19"/>
        <v>100</v>
      </c>
      <c r="O30" s="96"/>
      <c r="P30" s="96">
        <f t="shared" si="20"/>
        <v>100</v>
      </c>
      <c r="Q30" s="96">
        <v>118</v>
      </c>
      <c r="R30" s="712">
        <f t="shared" si="8"/>
        <v>1.18</v>
      </c>
    </row>
    <row r="31" spans="1:18" s="94" customFormat="1" ht="17.25" customHeight="1">
      <c r="A31" s="622">
        <v>35</v>
      </c>
      <c r="B31" s="621" t="s">
        <v>38</v>
      </c>
      <c r="C31" s="623" t="s">
        <v>503</v>
      </c>
      <c r="D31" s="99">
        <f aca="true" t="shared" si="21" ref="D31:J31">D32+D37+D41+D42+D43+D44+D45</f>
        <v>104078</v>
      </c>
      <c r="E31" s="99">
        <f t="shared" si="21"/>
        <v>32128</v>
      </c>
      <c r="F31" s="99">
        <f t="shared" si="21"/>
        <v>136206</v>
      </c>
      <c r="G31" s="99">
        <f t="shared" si="21"/>
        <v>3934</v>
      </c>
      <c r="H31" s="99">
        <f t="shared" si="21"/>
        <v>140140</v>
      </c>
      <c r="I31" s="99">
        <f t="shared" si="21"/>
        <v>1029</v>
      </c>
      <c r="J31" s="99">
        <f t="shared" si="21"/>
        <v>141169</v>
      </c>
      <c r="K31" s="99">
        <f aca="true" t="shared" si="22" ref="K31:Q31">K32+K37+K41+K42+K43+K44+K45</f>
        <v>20978</v>
      </c>
      <c r="L31" s="99">
        <f t="shared" si="22"/>
        <v>162147</v>
      </c>
      <c r="M31" s="99">
        <f t="shared" si="22"/>
        <v>-546</v>
      </c>
      <c r="N31" s="99">
        <f t="shared" si="22"/>
        <v>161601</v>
      </c>
      <c r="O31" s="99">
        <f t="shared" si="22"/>
        <v>0</v>
      </c>
      <c r="P31" s="99">
        <f t="shared" si="22"/>
        <v>161601</v>
      </c>
      <c r="Q31" s="99">
        <f t="shared" si="22"/>
        <v>162259</v>
      </c>
      <c r="R31" s="709">
        <f t="shared" si="8"/>
        <v>1.004071756981702</v>
      </c>
    </row>
    <row r="32" spans="1:19" ht="30" customHeight="1">
      <c r="A32" s="615">
        <v>36</v>
      </c>
      <c r="B32" s="616" t="s">
        <v>183</v>
      </c>
      <c r="C32" s="677" t="s">
        <v>504</v>
      </c>
      <c r="D32" s="96">
        <f aca="true" t="shared" si="23" ref="D32:J32">D33+D34+D35+D36</f>
        <v>84112</v>
      </c>
      <c r="E32" s="96">
        <f t="shared" si="23"/>
        <v>28956</v>
      </c>
      <c r="F32" s="96">
        <f t="shared" si="23"/>
        <v>113068</v>
      </c>
      <c r="G32" s="96">
        <f t="shared" si="23"/>
        <v>0</v>
      </c>
      <c r="H32" s="96">
        <f t="shared" si="23"/>
        <v>113068</v>
      </c>
      <c r="I32" s="96">
        <f t="shared" si="23"/>
        <v>-2696</v>
      </c>
      <c r="J32" s="96">
        <f t="shared" si="23"/>
        <v>110372</v>
      </c>
      <c r="K32" s="96">
        <f aca="true" t="shared" si="24" ref="K32:Q32">K33+K34+K35+K36</f>
        <v>564</v>
      </c>
      <c r="L32" s="96">
        <f t="shared" si="24"/>
        <v>110936</v>
      </c>
      <c r="M32" s="96">
        <f t="shared" si="24"/>
        <v>206</v>
      </c>
      <c r="N32" s="96">
        <f t="shared" si="24"/>
        <v>111142</v>
      </c>
      <c r="O32" s="96">
        <f t="shared" si="24"/>
        <v>0</v>
      </c>
      <c r="P32" s="96">
        <f t="shared" si="24"/>
        <v>111142</v>
      </c>
      <c r="Q32" s="96">
        <f t="shared" si="24"/>
        <v>111142</v>
      </c>
      <c r="R32" s="712">
        <f t="shared" si="8"/>
        <v>1</v>
      </c>
      <c r="S32" s="640"/>
    </row>
    <row r="33" spans="1:18" ht="17.25" customHeight="1">
      <c r="A33" s="617">
        <v>37</v>
      </c>
      <c r="B33" s="618" t="s">
        <v>505</v>
      </c>
      <c r="C33" s="226" t="s">
        <v>506</v>
      </c>
      <c r="D33" s="96">
        <v>38544</v>
      </c>
      <c r="E33" s="96">
        <v>1282</v>
      </c>
      <c r="F33" s="96">
        <f>D33+E33</f>
        <v>39826</v>
      </c>
      <c r="G33" s="96"/>
      <c r="H33" s="96">
        <f>F33+G33</f>
        <v>39826</v>
      </c>
      <c r="I33" s="96"/>
      <c r="J33" s="96">
        <f>H33+I33</f>
        <v>39826</v>
      </c>
      <c r="K33" s="96"/>
      <c r="L33" s="96">
        <f>J33+K33</f>
        <v>39826</v>
      </c>
      <c r="M33" s="96"/>
      <c r="N33" s="96">
        <f>L33+M33</f>
        <v>39826</v>
      </c>
      <c r="O33" s="96"/>
      <c r="P33" s="96">
        <f>N33+O33</f>
        <v>39826</v>
      </c>
      <c r="Q33" s="96">
        <v>39826</v>
      </c>
      <c r="R33" s="712">
        <f t="shared" si="8"/>
        <v>1</v>
      </c>
    </row>
    <row r="34" spans="1:18" ht="29.25" customHeight="1">
      <c r="A34" s="615">
        <v>38</v>
      </c>
      <c r="B34" s="618" t="s">
        <v>507</v>
      </c>
      <c r="C34" s="650" t="s">
        <v>508</v>
      </c>
      <c r="D34" s="96">
        <v>9690</v>
      </c>
      <c r="E34" s="96">
        <v>27674</v>
      </c>
      <c r="F34" s="96">
        <f>D34+E34</f>
        <v>37364</v>
      </c>
      <c r="G34" s="96"/>
      <c r="H34" s="96">
        <f>F34+G34</f>
        <v>37364</v>
      </c>
      <c r="I34" s="96">
        <v>-2696</v>
      </c>
      <c r="J34" s="96">
        <f>H34+I34</f>
        <v>34668</v>
      </c>
      <c r="K34" s="96">
        <f>1316-1888-288-1326</f>
        <v>-2186</v>
      </c>
      <c r="L34" s="96">
        <f>J34+K34</f>
        <v>32482</v>
      </c>
      <c r="M34" s="96"/>
      <c r="N34" s="96">
        <f>L34+M34</f>
        <v>32482</v>
      </c>
      <c r="O34" s="96"/>
      <c r="P34" s="96">
        <f>N34+O34</f>
        <v>32482</v>
      </c>
      <c r="Q34" s="96">
        <v>32482</v>
      </c>
      <c r="R34" s="712">
        <f t="shared" si="8"/>
        <v>1</v>
      </c>
    </row>
    <row r="35" spans="1:18" ht="29.25" customHeight="1">
      <c r="A35" s="625"/>
      <c r="B35" s="620" t="s">
        <v>509</v>
      </c>
      <c r="C35" s="678" t="s">
        <v>623</v>
      </c>
      <c r="D35" s="96">
        <v>33170</v>
      </c>
      <c r="E35" s="96"/>
      <c r="F35" s="96">
        <f>D35+E35</f>
        <v>33170</v>
      </c>
      <c r="G35" s="96"/>
      <c r="H35" s="96">
        <f>F35+G35</f>
        <v>33170</v>
      </c>
      <c r="I35" s="96"/>
      <c r="J35" s="96">
        <f>H35+I35</f>
        <v>33170</v>
      </c>
      <c r="K35" s="96">
        <v>2750</v>
      </c>
      <c r="L35" s="96">
        <f>J35+K35</f>
        <v>35920</v>
      </c>
      <c r="M35" s="96">
        <v>206</v>
      </c>
      <c r="N35" s="96">
        <f>L35+M35</f>
        <v>36126</v>
      </c>
      <c r="O35" s="96"/>
      <c r="P35" s="96">
        <f>N35+O35</f>
        <v>36126</v>
      </c>
      <c r="Q35" s="96">
        <v>36126</v>
      </c>
      <c r="R35" s="712">
        <f t="shared" si="8"/>
        <v>1</v>
      </c>
    </row>
    <row r="36" spans="1:18" ht="29.25" customHeight="1">
      <c r="A36" s="625"/>
      <c r="B36" s="620" t="s">
        <v>511</v>
      </c>
      <c r="C36" s="678" t="s">
        <v>512</v>
      </c>
      <c r="D36" s="96">
        <v>2708</v>
      </c>
      <c r="E36" s="96"/>
      <c r="F36" s="96">
        <f>D36+E36</f>
        <v>2708</v>
      </c>
      <c r="G36" s="96"/>
      <c r="H36" s="96">
        <f>F36+G36</f>
        <v>2708</v>
      </c>
      <c r="I36" s="96"/>
      <c r="J36" s="96">
        <f>H36+I36</f>
        <v>2708</v>
      </c>
      <c r="K36" s="96"/>
      <c r="L36" s="96">
        <f>J36+K36</f>
        <v>2708</v>
      </c>
      <c r="M36" s="96"/>
      <c r="N36" s="96">
        <f>L36+M36</f>
        <v>2708</v>
      </c>
      <c r="O36" s="96"/>
      <c r="P36" s="96">
        <f>N36+O36</f>
        <v>2708</v>
      </c>
      <c r="Q36" s="96">
        <v>2708</v>
      </c>
      <c r="R36" s="712">
        <f t="shared" si="8"/>
        <v>1</v>
      </c>
    </row>
    <row r="37" spans="1:18" ht="17.25" customHeight="1">
      <c r="A37" s="619">
        <v>39</v>
      </c>
      <c r="B37" s="620" t="s">
        <v>420</v>
      </c>
      <c r="C37" s="226" t="s">
        <v>513</v>
      </c>
      <c r="D37" s="96">
        <f>D38+D39</f>
        <v>5058</v>
      </c>
      <c r="E37" s="96">
        <f>E38+E39</f>
        <v>1035</v>
      </c>
      <c r="F37" s="96">
        <f aca="true" t="shared" si="25" ref="F37:L37">F38+F39+F40</f>
        <v>6093</v>
      </c>
      <c r="G37" s="96">
        <f t="shared" si="25"/>
        <v>3935</v>
      </c>
      <c r="H37" s="96">
        <f t="shared" si="25"/>
        <v>10028</v>
      </c>
      <c r="I37" s="96">
        <f t="shared" si="25"/>
        <v>3725</v>
      </c>
      <c r="J37" s="96">
        <f t="shared" si="25"/>
        <v>13753</v>
      </c>
      <c r="K37" s="96">
        <f t="shared" si="25"/>
        <v>2449</v>
      </c>
      <c r="L37" s="96">
        <f t="shared" si="25"/>
        <v>16202</v>
      </c>
      <c r="M37" s="96">
        <f>M38+M39+M40</f>
        <v>-2006</v>
      </c>
      <c r="N37" s="96">
        <f>N38+N39+N40</f>
        <v>14196</v>
      </c>
      <c r="O37" s="96">
        <f>O38+O39+O40</f>
        <v>2006</v>
      </c>
      <c r="P37" s="96">
        <f>P38+P39+P40</f>
        <v>16202</v>
      </c>
      <c r="Q37" s="96">
        <f>Q38+Q39+Q40</f>
        <v>16202</v>
      </c>
      <c r="R37" s="712">
        <f t="shared" si="8"/>
        <v>1</v>
      </c>
    </row>
    <row r="38" spans="1:18" ht="29.25" customHeight="1">
      <c r="A38" s="619">
        <v>40</v>
      </c>
      <c r="B38" s="620" t="s">
        <v>514</v>
      </c>
      <c r="C38" s="678" t="s">
        <v>515</v>
      </c>
      <c r="D38" s="96">
        <v>5058</v>
      </c>
      <c r="E38" s="96">
        <v>1035</v>
      </c>
      <c r="F38" s="96">
        <f aca="true" t="shared" si="26" ref="F38:F45">D38+E38</f>
        <v>6093</v>
      </c>
      <c r="G38" s="96">
        <f>-1035+368</f>
        <v>-667</v>
      </c>
      <c r="H38" s="96">
        <f aca="true" t="shared" si="27" ref="H38:H45">F38+G38</f>
        <v>5426</v>
      </c>
      <c r="I38" s="96"/>
      <c r="J38" s="96">
        <f aca="true" t="shared" si="28" ref="J38:J45">H38+I38</f>
        <v>5426</v>
      </c>
      <c r="K38" s="96"/>
      <c r="L38" s="96">
        <f aca="true" t="shared" si="29" ref="L38:L45">J38+K38</f>
        <v>5426</v>
      </c>
      <c r="M38" s="96">
        <v>232</v>
      </c>
      <c r="N38" s="96">
        <f aca="true" t="shared" si="30" ref="N38:N45">L38+M38</f>
        <v>5658</v>
      </c>
      <c r="O38" s="96"/>
      <c r="P38" s="96">
        <f aca="true" t="shared" si="31" ref="P38:P45">N38+O38</f>
        <v>5658</v>
      </c>
      <c r="Q38" s="96">
        <v>5658</v>
      </c>
      <c r="R38" s="712">
        <f t="shared" si="8"/>
        <v>1</v>
      </c>
    </row>
    <row r="39" spans="1:18" ht="17.25" customHeight="1">
      <c r="A39" s="617">
        <v>41</v>
      </c>
      <c r="B39" s="618" t="s">
        <v>516</v>
      </c>
      <c r="C39" s="2" t="s">
        <v>517</v>
      </c>
      <c r="D39" s="96"/>
      <c r="E39" s="96"/>
      <c r="F39" s="96">
        <f t="shared" si="26"/>
        <v>0</v>
      </c>
      <c r="G39" s="96">
        <v>3218</v>
      </c>
      <c r="H39" s="96">
        <f t="shared" si="27"/>
        <v>3218</v>
      </c>
      <c r="I39" s="96">
        <v>1934</v>
      </c>
      <c r="J39" s="96">
        <f t="shared" si="28"/>
        <v>5152</v>
      </c>
      <c r="K39" s="96">
        <f>-90+802+110</f>
        <v>822</v>
      </c>
      <c r="L39" s="96">
        <f t="shared" si="29"/>
        <v>5974</v>
      </c>
      <c r="M39" s="96">
        <v>1</v>
      </c>
      <c r="N39" s="96">
        <f t="shared" si="30"/>
        <v>5975</v>
      </c>
      <c r="O39" s="96"/>
      <c r="P39" s="96">
        <f t="shared" si="31"/>
        <v>5975</v>
      </c>
      <c r="Q39" s="96">
        <v>5975</v>
      </c>
      <c r="R39" s="712">
        <f t="shared" si="8"/>
        <v>1</v>
      </c>
    </row>
    <row r="40" spans="1:18" ht="17.25" customHeight="1">
      <c r="A40" s="615"/>
      <c r="B40" s="616" t="s">
        <v>518</v>
      </c>
      <c r="C40" s="1" t="s">
        <v>519</v>
      </c>
      <c r="D40" s="96"/>
      <c r="E40" s="96"/>
      <c r="F40" s="96">
        <f t="shared" si="26"/>
        <v>0</v>
      </c>
      <c r="G40" s="96">
        <f>1035+349</f>
        <v>1384</v>
      </c>
      <c r="H40" s="96">
        <f t="shared" si="27"/>
        <v>1384</v>
      </c>
      <c r="I40" s="96">
        <f>251+251+245+1044</f>
        <v>1791</v>
      </c>
      <c r="J40" s="96">
        <f t="shared" si="28"/>
        <v>3175</v>
      </c>
      <c r="K40" s="96">
        <f>186+232+170+76+963</f>
        <v>1627</v>
      </c>
      <c r="L40" s="96">
        <f t="shared" si="29"/>
        <v>4802</v>
      </c>
      <c r="M40" s="96">
        <v>-2239</v>
      </c>
      <c r="N40" s="96">
        <f t="shared" si="30"/>
        <v>2563</v>
      </c>
      <c r="O40" s="96">
        <v>2006</v>
      </c>
      <c r="P40" s="96">
        <f t="shared" si="31"/>
        <v>4569</v>
      </c>
      <c r="Q40" s="96">
        <v>4569</v>
      </c>
      <c r="R40" s="712">
        <f t="shared" si="8"/>
        <v>1</v>
      </c>
    </row>
    <row r="41" spans="1:18" ht="17.25" customHeight="1">
      <c r="A41" s="615">
        <v>42</v>
      </c>
      <c r="B41" s="616" t="s">
        <v>421</v>
      </c>
      <c r="C41" s="1" t="s">
        <v>520</v>
      </c>
      <c r="D41" s="96"/>
      <c r="E41" s="96"/>
      <c r="F41" s="96">
        <f t="shared" si="26"/>
        <v>0</v>
      </c>
      <c r="G41" s="96"/>
      <c r="H41" s="96">
        <f t="shared" si="27"/>
        <v>0</v>
      </c>
      <c r="I41" s="96"/>
      <c r="J41" s="96">
        <f t="shared" si="28"/>
        <v>0</v>
      </c>
      <c r="K41" s="96"/>
      <c r="L41" s="96">
        <f t="shared" si="29"/>
        <v>0</v>
      </c>
      <c r="M41" s="96"/>
      <c r="N41" s="96">
        <f t="shared" si="30"/>
        <v>0</v>
      </c>
      <c r="O41" s="96"/>
      <c r="P41" s="96">
        <f t="shared" si="31"/>
        <v>0</v>
      </c>
      <c r="Q41" s="96"/>
      <c r="R41" s="712">
        <v>0</v>
      </c>
    </row>
    <row r="42" spans="1:18" ht="17.25" customHeight="1">
      <c r="A42" s="617">
        <v>43</v>
      </c>
      <c r="B42" s="618" t="s">
        <v>422</v>
      </c>
      <c r="C42" s="2" t="s">
        <v>521</v>
      </c>
      <c r="D42" s="96">
        <v>14908</v>
      </c>
      <c r="E42" s="96">
        <v>2137</v>
      </c>
      <c r="F42" s="96">
        <f t="shared" si="26"/>
        <v>17045</v>
      </c>
      <c r="G42" s="96">
        <v>-1</v>
      </c>
      <c r="H42" s="96">
        <f t="shared" si="27"/>
        <v>17044</v>
      </c>
      <c r="I42" s="96"/>
      <c r="J42" s="96">
        <f t="shared" si="28"/>
        <v>17044</v>
      </c>
      <c r="K42" s="96">
        <f>1028+5652+210+450+78+432+10115</f>
        <v>17965</v>
      </c>
      <c r="L42" s="96">
        <f t="shared" si="29"/>
        <v>35009</v>
      </c>
      <c r="M42" s="96">
        <v>1254</v>
      </c>
      <c r="N42" s="96">
        <f t="shared" si="30"/>
        <v>36263</v>
      </c>
      <c r="O42" s="96">
        <v>-2006</v>
      </c>
      <c r="P42" s="96">
        <f t="shared" si="31"/>
        <v>34257</v>
      </c>
      <c r="Q42" s="96">
        <v>34257</v>
      </c>
      <c r="R42" s="712">
        <f t="shared" si="8"/>
        <v>1</v>
      </c>
    </row>
    <row r="43" spans="1:18" ht="17.25" customHeight="1">
      <c r="A43" s="615">
        <v>44</v>
      </c>
      <c r="B43" s="618" t="s">
        <v>424</v>
      </c>
      <c r="C43" s="2" t="s">
        <v>418</v>
      </c>
      <c r="D43" s="96"/>
      <c r="E43" s="96"/>
      <c r="F43" s="96">
        <f t="shared" si="26"/>
        <v>0</v>
      </c>
      <c r="G43" s="96"/>
      <c r="H43" s="96">
        <f t="shared" si="27"/>
        <v>0</v>
      </c>
      <c r="I43" s="96"/>
      <c r="J43" s="96">
        <f t="shared" si="28"/>
        <v>0</v>
      </c>
      <c r="K43" s="96"/>
      <c r="L43" s="96">
        <f t="shared" si="29"/>
        <v>0</v>
      </c>
      <c r="M43" s="96"/>
      <c r="N43" s="96">
        <f t="shared" si="30"/>
        <v>0</v>
      </c>
      <c r="O43" s="96"/>
      <c r="P43" s="96">
        <f t="shared" si="31"/>
        <v>0</v>
      </c>
      <c r="Q43" s="96"/>
      <c r="R43" s="712">
        <v>0</v>
      </c>
    </row>
    <row r="44" spans="1:18" ht="17.25" customHeight="1">
      <c r="A44" s="617">
        <v>45</v>
      </c>
      <c r="B44" s="618" t="s">
        <v>522</v>
      </c>
      <c r="C44" s="2" t="s">
        <v>184</v>
      </c>
      <c r="D44" s="96"/>
      <c r="E44" s="96"/>
      <c r="F44" s="96">
        <f t="shared" si="26"/>
        <v>0</v>
      </c>
      <c r="G44" s="96"/>
      <c r="H44" s="96">
        <f t="shared" si="27"/>
        <v>0</v>
      </c>
      <c r="I44" s="96"/>
      <c r="J44" s="96">
        <f t="shared" si="28"/>
        <v>0</v>
      </c>
      <c r="K44" s="96"/>
      <c r="L44" s="96">
        <f t="shared" si="29"/>
        <v>0</v>
      </c>
      <c r="M44" s="96"/>
      <c r="N44" s="96">
        <f t="shared" si="30"/>
        <v>0</v>
      </c>
      <c r="O44" s="96"/>
      <c r="P44" s="96">
        <f t="shared" si="31"/>
        <v>0</v>
      </c>
      <c r="Q44" s="96">
        <v>658</v>
      </c>
      <c r="R44" s="712">
        <v>0</v>
      </c>
    </row>
    <row r="45" spans="1:18" s="164" customFormat="1" ht="17.25" customHeight="1">
      <c r="A45" s="615">
        <v>46</v>
      </c>
      <c r="B45" s="618" t="s">
        <v>523</v>
      </c>
      <c r="C45" s="2" t="s">
        <v>524</v>
      </c>
      <c r="D45" s="96"/>
      <c r="E45" s="96"/>
      <c r="F45" s="96">
        <f t="shared" si="26"/>
        <v>0</v>
      </c>
      <c r="G45" s="96"/>
      <c r="H45" s="96">
        <f t="shared" si="27"/>
        <v>0</v>
      </c>
      <c r="I45" s="96"/>
      <c r="J45" s="96">
        <f t="shared" si="28"/>
        <v>0</v>
      </c>
      <c r="K45" s="96"/>
      <c r="L45" s="96">
        <f t="shared" si="29"/>
        <v>0</v>
      </c>
      <c r="M45" s="96"/>
      <c r="N45" s="96">
        <f t="shared" si="30"/>
        <v>0</v>
      </c>
      <c r="O45" s="96"/>
      <c r="P45" s="96">
        <f t="shared" si="31"/>
        <v>0</v>
      </c>
      <c r="Q45" s="96"/>
      <c r="R45" s="712">
        <v>0</v>
      </c>
    </row>
    <row r="46" spans="1:18" s="85" customFormat="1" ht="17.25" customHeight="1">
      <c r="A46" s="622">
        <v>47</v>
      </c>
      <c r="B46" s="628" t="s">
        <v>39</v>
      </c>
      <c r="C46" s="679" t="s">
        <v>525</v>
      </c>
      <c r="D46" s="99">
        <f aca="true" t="shared" si="32" ref="D46:J46">D47+D48</f>
        <v>0</v>
      </c>
      <c r="E46" s="99">
        <f t="shared" si="32"/>
        <v>0</v>
      </c>
      <c r="F46" s="99">
        <f t="shared" si="32"/>
        <v>0</v>
      </c>
      <c r="G46" s="99">
        <f t="shared" si="32"/>
        <v>0</v>
      </c>
      <c r="H46" s="99">
        <f t="shared" si="32"/>
        <v>0</v>
      </c>
      <c r="I46" s="99">
        <f t="shared" si="32"/>
        <v>0</v>
      </c>
      <c r="J46" s="99">
        <f t="shared" si="32"/>
        <v>0</v>
      </c>
      <c r="K46" s="99">
        <f aca="true" t="shared" si="33" ref="K46:Q46">K47+K48</f>
        <v>145</v>
      </c>
      <c r="L46" s="99">
        <f t="shared" si="33"/>
        <v>145</v>
      </c>
      <c r="M46" s="99">
        <f t="shared" si="33"/>
        <v>0</v>
      </c>
      <c r="N46" s="99">
        <f t="shared" si="33"/>
        <v>145</v>
      </c>
      <c r="O46" s="99">
        <f t="shared" si="33"/>
        <v>0</v>
      </c>
      <c r="P46" s="99">
        <f t="shared" si="33"/>
        <v>145</v>
      </c>
      <c r="Q46" s="99">
        <f t="shared" si="33"/>
        <v>145</v>
      </c>
      <c r="R46" s="709">
        <f t="shared" si="8"/>
        <v>1</v>
      </c>
    </row>
    <row r="47" spans="1:18" s="164" customFormat="1" ht="17.25" customHeight="1">
      <c r="A47" s="625">
        <v>48</v>
      </c>
      <c r="B47" s="620" t="s">
        <v>181</v>
      </c>
      <c r="C47" s="680" t="s">
        <v>526</v>
      </c>
      <c r="D47" s="96"/>
      <c r="E47" s="96"/>
      <c r="F47" s="96">
        <f>D47+E47</f>
        <v>0</v>
      </c>
      <c r="G47" s="96"/>
      <c r="H47" s="96">
        <f>F47+G47</f>
        <v>0</v>
      </c>
      <c r="I47" s="96"/>
      <c r="J47" s="96">
        <f>H47+I47</f>
        <v>0</v>
      </c>
      <c r="K47" s="96">
        <v>145</v>
      </c>
      <c r="L47" s="96">
        <f>J47+K47</f>
        <v>145</v>
      </c>
      <c r="M47" s="96"/>
      <c r="N47" s="96">
        <f>L47+M47</f>
        <v>145</v>
      </c>
      <c r="O47" s="96"/>
      <c r="P47" s="96">
        <f>N47+O47</f>
        <v>145</v>
      </c>
      <c r="Q47" s="96">
        <v>145</v>
      </c>
      <c r="R47" s="712">
        <f t="shared" si="8"/>
        <v>1</v>
      </c>
    </row>
    <row r="48" spans="1:18" ht="17.25" customHeight="1">
      <c r="A48" s="617">
        <v>49</v>
      </c>
      <c r="B48" s="618" t="s">
        <v>182</v>
      </c>
      <c r="C48" s="681" t="s">
        <v>624</v>
      </c>
      <c r="D48" s="96"/>
      <c r="E48" s="96"/>
      <c r="F48" s="96">
        <f>D48+E48</f>
        <v>0</v>
      </c>
      <c r="G48" s="96"/>
      <c r="H48" s="96">
        <f>F48+G48</f>
        <v>0</v>
      </c>
      <c r="I48" s="96"/>
      <c r="J48" s="96">
        <f>H48+I48</f>
        <v>0</v>
      </c>
      <c r="K48" s="96"/>
      <c r="L48" s="96">
        <f>J48+K48</f>
        <v>0</v>
      </c>
      <c r="M48" s="96"/>
      <c r="N48" s="96">
        <f>L48+M48</f>
        <v>0</v>
      </c>
      <c r="O48" s="96"/>
      <c r="P48" s="96">
        <f>N48+O48</f>
        <v>0</v>
      </c>
      <c r="Q48" s="96"/>
      <c r="R48" s="712">
        <v>0</v>
      </c>
    </row>
    <row r="49" spans="1:18" s="94" customFormat="1" ht="17.25" customHeight="1" thickBot="1">
      <c r="A49" s="629">
        <v>52</v>
      </c>
      <c r="B49" s="630"/>
      <c r="C49" s="682" t="s">
        <v>528</v>
      </c>
      <c r="D49" s="219">
        <f aca="true" t="shared" si="34" ref="D49:J49">D46+D31+D18+D9</f>
        <v>223620</v>
      </c>
      <c r="E49" s="219">
        <f t="shared" si="34"/>
        <v>4454</v>
      </c>
      <c r="F49" s="219">
        <f t="shared" si="34"/>
        <v>228074</v>
      </c>
      <c r="G49" s="219">
        <f t="shared" si="34"/>
        <v>3934</v>
      </c>
      <c r="H49" s="219">
        <f t="shared" si="34"/>
        <v>232008</v>
      </c>
      <c r="I49" s="219">
        <f t="shared" si="34"/>
        <v>1029</v>
      </c>
      <c r="J49" s="219">
        <f t="shared" si="34"/>
        <v>233037</v>
      </c>
      <c r="K49" s="219">
        <f aca="true" t="shared" si="35" ref="K49:Q49">K46+K31+K18+K9</f>
        <v>34057</v>
      </c>
      <c r="L49" s="219">
        <f t="shared" si="35"/>
        <v>267094</v>
      </c>
      <c r="M49" s="219">
        <f t="shared" si="35"/>
        <v>762</v>
      </c>
      <c r="N49" s="219">
        <f t="shared" si="35"/>
        <v>267856</v>
      </c>
      <c r="O49" s="219">
        <f t="shared" si="35"/>
        <v>0</v>
      </c>
      <c r="P49" s="219">
        <f t="shared" si="35"/>
        <v>267856</v>
      </c>
      <c r="Q49" s="219">
        <f t="shared" si="35"/>
        <v>273317</v>
      </c>
      <c r="R49" s="710">
        <f t="shared" si="8"/>
        <v>1.0203878203213668</v>
      </c>
    </row>
    <row r="50" spans="1:18" s="94" customFormat="1" ht="17.25" customHeight="1" thickBot="1">
      <c r="A50" s="174">
        <v>53</v>
      </c>
      <c r="B50" s="632" t="s">
        <v>33</v>
      </c>
      <c r="C50" s="225" t="s">
        <v>529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714"/>
    </row>
    <row r="51" spans="1:18" s="94" customFormat="1" ht="17.25" customHeight="1">
      <c r="A51" s="613">
        <v>54</v>
      </c>
      <c r="B51" s="614" t="s">
        <v>9</v>
      </c>
      <c r="C51" s="637" t="s">
        <v>530</v>
      </c>
      <c r="D51" s="135">
        <f aca="true" t="shared" si="36" ref="D51:J51">D52+D53+D54</f>
        <v>0</v>
      </c>
      <c r="E51" s="135">
        <f t="shared" si="36"/>
        <v>0</v>
      </c>
      <c r="F51" s="135">
        <f t="shared" si="36"/>
        <v>0</v>
      </c>
      <c r="G51" s="135">
        <f t="shared" si="36"/>
        <v>0</v>
      </c>
      <c r="H51" s="135">
        <f t="shared" si="36"/>
        <v>0</v>
      </c>
      <c r="I51" s="135">
        <f t="shared" si="36"/>
        <v>0</v>
      </c>
      <c r="J51" s="135">
        <f t="shared" si="36"/>
        <v>0</v>
      </c>
      <c r="K51" s="135">
        <f aca="true" t="shared" si="37" ref="K51:Q51">K52+K53+K54</f>
        <v>0</v>
      </c>
      <c r="L51" s="135">
        <f t="shared" si="37"/>
        <v>0</v>
      </c>
      <c r="M51" s="135">
        <f t="shared" si="37"/>
        <v>0</v>
      </c>
      <c r="N51" s="135">
        <f t="shared" si="37"/>
        <v>0</v>
      </c>
      <c r="O51" s="135">
        <f t="shared" si="37"/>
        <v>0</v>
      </c>
      <c r="P51" s="135">
        <f t="shared" si="37"/>
        <v>0</v>
      </c>
      <c r="Q51" s="135">
        <f t="shared" si="37"/>
        <v>0</v>
      </c>
      <c r="R51" s="708">
        <v>0</v>
      </c>
    </row>
    <row r="52" spans="1:18" ht="30.75" customHeight="1">
      <c r="A52" s="617">
        <v>55</v>
      </c>
      <c r="B52" s="618" t="s">
        <v>10</v>
      </c>
      <c r="C52" s="650" t="s">
        <v>419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712">
        <v>0</v>
      </c>
    </row>
    <row r="53" spans="1:18" ht="17.25" customHeight="1">
      <c r="A53" s="617">
        <v>56</v>
      </c>
      <c r="B53" s="618" t="s">
        <v>195</v>
      </c>
      <c r="C53" s="2" t="s">
        <v>138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712">
        <v>0</v>
      </c>
    </row>
    <row r="54" spans="1:18" ht="17.25" customHeight="1">
      <c r="A54" s="617">
        <v>57</v>
      </c>
      <c r="B54" s="618" t="s">
        <v>13</v>
      </c>
      <c r="C54" s="2" t="s">
        <v>531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712">
        <v>0</v>
      </c>
    </row>
    <row r="55" spans="1:18" s="94" customFormat="1" ht="17.25" customHeight="1">
      <c r="A55" s="622">
        <v>58</v>
      </c>
      <c r="B55" s="621" t="s">
        <v>15</v>
      </c>
      <c r="C55" s="84" t="s">
        <v>532</v>
      </c>
      <c r="D55" s="99">
        <f aca="true" t="shared" si="38" ref="D55:J55">D56+D57</f>
        <v>0</v>
      </c>
      <c r="E55" s="99">
        <f t="shared" si="38"/>
        <v>1443</v>
      </c>
      <c r="F55" s="99">
        <f t="shared" si="38"/>
        <v>1443</v>
      </c>
      <c r="G55" s="99">
        <f t="shared" si="38"/>
        <v>0</v>
      </c>
      <c r="H55" s="99">
        <f t="shared" si="38"/>
        <v>1443</v>
      </c>
      <c r="I55" s="99">
        <f t="shared" si="38"/>
        <v>18000</v>
      </c>
      <c r="J55" s="99">
        <f t="shared" si="38"/>
        <v>19443</v>
      </c>
      <c r="K55" s="99">
        <f aca="true" t="shared" si="39" ref="K55:Q55">K56+K57</f>
        <v>0</v>
      </c>
      <c r="L55" s="99">
        <f t="shared" si="39"/>
        <v>19443</v>
      </c>
      <c r="M55" s="99">
        <f t="shared" si="39"/>
        <v>0</v>
      </c>
      <c r="N55" s="99">
        <f t="shared" si="39"/>
        <v>19443</v>
      </c>
      <c r="O55" s="99">
        <f t="shared" si="39"/>
        <v>0</v>
      </c>
      <c r="P55" s="99">
        <f t="shared" si="39"/>
        <v>19443</v>
      </c>
      <c r="Q55" s="99">
        <f t="shared" si="39"/>
        <v>19443</v>
      </c>
      <c r="R55" s="709">
        <f t="shared" si="8"/>
        <v>1</v>
      </c>
    </row>
    <row r="56" spans="1:18" ht="17.25" customHeight="1">
      <c r="A56" s="617">
        <v>59</v>
      </c>
      <c r="B56" s="618" t="s">
        <v>16</v>
      </c>
      <c r="C56" s="2" t="s">
        <v>533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712">
        <v>0</v>
      </c>
    </row>
    <row r="57" spans="1:18" ht="17.25" customHeight="1">
      <c r="A57" s="617">
        <v>60</v>
      </c>
      <c r="B57" s="618" t="s">
        <v>18</v>
      </c>
      <c r="C57" s="2" t="s">
        <v>534</v>
      </c>
      <c r="D57" s="96">
        <f aca="true" t="shared" si="40" ref="D57:J57">D58+D59+D60+D61</f>
        <v>0</v>
      </c>
      <c r="E57" s="96">
        <f t="shared" si="40"/>
        <v>1443</v>
      </c>
      <c r="F57" s="96">
        <f t="shared" si="40"/>
        <v>1443</v>
      </c>
      <c r="G57" s="96">
        <f t="shared" si="40"/>
        <v>0</v>
      </c>
      <c r="H57" s="96">
        <f t="shared" si="40"/>
        <v>1443</v>
      </c>
      <c r="I57" s="96">
        <f t="shared" si="40"/>
        <v>18000</v>
      </c>
      <c r="J57" s="96">
        <f t="shared" si="40"/>
        <v>19443</v>
      </c>
      <c r="K57" s="96">
        <f aca="true" t="shared" si="41" ref="K57:Q57">K58+K59+K60+K61</f>
        <v>0</v>
      </c>
      <c r="L57" s="96">
        <f t="shared" si="41"/>
        <v>19443</v>
      </c>
      <c r="M57" s="96">
        <f t="shared" si="41"/>
        <v>0</v>
      </c>
      <c r="N57" s="96">
        <f t="shared" si="41"/>
        <v>19443</v>
      </c>
      <c r="O57" s="96">
        <f t="shared" si="41"/>
        <v>0</v>
      </c>
      <c r="P57" s="96">
        <f t="shared" si="41"/>
        <v>19443</v>
      </c>
      <c r="Q57" s="96">
        <f t="shared" si="41"/>
        <v>19443</v>
      </c>
      <c r="R57" s="712">
        <f t="shared" si="8"/>
        <v>1</v>
      </c>
    </row>
    <row r="58" spans="1:18" s="633" customFormat="1" ht="17.25" customHeight="1">
      <c r="A58" s="617">
        <v>61</v>
      </c>
      <c r="B58" s="618" t="s">
        <v>535</v>
      </c>
      <c r="C58" s="2" t="s">
        <v>536</v>
      </c>
      <c r="D58" s="96"/>
      <c r="E58" s="96">
        <v>1443</v>
      </c>
      <c r="F58" s="96">
        <f>D58+E58</f>
        <v>1443</v>
      </c>
      <c r="G58" s="96"/>
      <c r="H58" s="96">
        <f>F58+G58</f>
        <v>1443</v>
      </c>
      <c r="I58" s="96">
        <v>18000</v>
      </c>
      <c r="J58" s="96">
        <f>H58+I58</f>
        <v>19443</v>
      </c>
      <c r="K58" s="96"/>
      <c r="L58" s="96">
        <f>J58+K58</f>
        <v>19443</v>
      </c>
      <c r="M58" s="96"/>
      <c r="N58" s="96">
        <f>L58+M58</f>
        <v>19443</v>
      </c>
      <c r="O58" s="96"/>
      <c r="P58" s="96">
        <f>N58+O58</f>
        <v>19443</v>
      </c>
      <c r="Q58" s="96">
        <v>19443</v>
      </c>
      <c r="R58" s="712">
        <f t="shared" si="8"/>
        <v>1</v>
      </c>
    </row>
    <row r="59" spans="1:18" ht="17.25" customHeight="1">
      <c r="A59" s="617">
        <v>62</v>
      </c>
      <c r="B59" s="618" t="s">
        <v>537</v>
      </c>
      <c r="C59" s="2" t="s">
        <v>538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712">
        <v>0</v>
      </c>
    </row>
    <row r="60" spans="1:18" ht="17.25" customHeight="1">
      <c r="A60" s="617">
        <v>63</v>
      </c>
      <c r="B60" s="618" t="s">
        <v>539</v>
      </c>
      <c r="C60" s="2" t="s">
        <v>540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712">
        <v>0</v>
      </c>
    </row>
    <row r="61" spans="1:18" ht="17.25" customHeight="1">
      <c r="A61" s="617">
        <v>64</v>
      </c>
      <c r="B61" s="618" t="s">
        <v>541</v>
      </c>
      <c r="C61" s="2" t="s">
        <v>423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712">
        <v>0</v>
      </c>
    </row>
    <row r="62" spans="1:18" s="94" customFormat="1" ht="17.25" customHeight="1">
      <c r="A62" s="622">
        <v>65</v>
      </c>
      <c r="B62" s="621" t="s">
        <v>38</v>
      </c>
      <c r="C62" s="84" t="s">
        <v>542</v>
      </c>
      <c r="D62" s="99">
        <f aca="true" t="shared" si="42" ref="D62:J62">D63+D64+D65</f>
        <v>0</v>
      </c>
      <c r="E62" s="99">
        <f t="shared" si="42"/>
        <v>0</v>
      </c>
      <c r="F62" s="99">
        <f t="shared" si="42"/>
        <v>0</v>
      </c>
      <c r="G62" s="99">
        <f t="shared" si="42"/>
        <v>0</v>
      </c>
      <c r="H62" s="99">
        <f t="shared" si="42"/>
        <v>0</v>
      </c>
      <c r="I62" s="99">
        <f t="shared" si="42"/>
        <v>0</v>
      </c>
      <c r="J62" s="99">
        <f t="shared" si="42"/>
        <v>0</v>
      </c>
      <c r="K62" s="99">
        <f aca="true" t="shared" si="43" ref="K62:Q62">K63+K64+K65</f>
        <v>60</v>
      </c>
      <c r="L62" s="99">
        <f t="shared" si="43"/>
        <v>60</v>
      </c>
      <c r="M62" s="99">
        <f t="shared" si="43"/>
        <v>0</v>
      </c>
      <c r="N62" s="99">
        <f t="shared" si="43"/>
        <v>60</v>
      </c>
      <c r="O62" s="99">
        <f t="shared" si="43"/>
        <v>0</v>
      </c>
      <c r="P62" s="99">
        <f t="shared" si="43"/>
        <v>60</v>
      </c>
      <c r="Q62" s="99">
        <f t="shared" si="43"/>
        <v>60</v>
      </c>
      <c r="R62" s="709">
        <f t="shared" si="8"/>
        <v>1</v>
      </c>
    </row>
    <row r="63" spans="1:18" ht="17.25" customHeight="1">
      <c r="A63" s="617"/>
      <c r="B63" s="618" t="s">
        <v>183</v>
      </c>
      <c r="C63" s="2" t="s">
        <v>543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712">
        <v>0</v>
      </c>
    </row>
    <row r="64" spans="1:18" ht="17.25" customHeight="1">
      <c r="A64" s="617"/>
      <c r="B64" s="618" t="s">
        <v>420</v>
      </c>
      <c r="C64" s="2" t="s">
        <v>544</v>
      </c>
      <c r="D64" s="96"/>
      <c r="E64" s="96"/>
      <c r="F64" s="96"/>
      <c r="G64" s="96"/>
      <c r="H64" s="96"/>
      <c r="I64" s="96"/>
      <c r="J64" s="96"/>
      <c r="K64" s="96">
        <v>60</v>
      </c>
      <c r="L64" s="96">
        <f>J64+K64</f>
        <v>60</v>
      </c>
      <c r="M64" s="96"/>
      <c r="N64" s="96">
        <f>L64+M64</f>
        <v>60</v>
      </c>
      <c r="O64" s="96"/>
      <c r="P64" s="96">
        <f>N64+O64</f>
        <v>60</v>
      </c>
      <c r="Q64" s="96">
        <v>60</v>
      </c>
      <c r="R64" s="712">
        <f t="shared" si="8"/>
        <v>1</v>
      </c>
    </row>
    <row r="65" spans="1:18" ht="17.25" customHeight="1" thickBot="1">
      <c r="A65" s="617">
        <v>66</v>
      </c>
      <c r="B65" s="618" t="s">
        <v>421</v>
      </c>
      <c r="C65" s="683" t="s">
        <v>425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715">
        <v>0</v>
      </c>
    </row>
    <row r="66" spans="1:18" ht="17.25" customHeight="1" thickBot="1">
      <c r="A66" s="174">
        <v>68</v>
      </c>
      <c r="B66" s="179"/>
      <c r="C66" s="684" t="s">
        <v>545</v>
      </c>
      <c r="D66" s="93">
        <f aca="true" t="shared" si="44" ref="D66:J66">D62+D55+D51</f>
        <v>0</v>
      </c>
      <c r="E66" s="93">
        <f t="shared" si="44"/>
        <v>1443</v>
      </c>
      <c r="F66" s="93">
        <f t="shared" si="44"/>
        <v>1443</v>
      </c>
      <c r="G66" s="93">
        <f t="shared" si="44"/>
        <v>0</v>
      </c>
      <c r="H66" s="93">
        <f t="shared" si="44"/>
        <v>1443</v>
      </c>
      <c r="I66" s="93">
        <f t="shared" si="44"/>
        <v>18000</v>
      </c>
      <c r="J66" s="93">
        <f t="shared" si="44"/>
        <v>19443</v>
      </c>
      <c r="K66" s="93">
        <f aca="true" t="shared" si="45" ref="K66:Q66">K62+K55+K51</f>
        <v>60</v>
      </c>
      <c r="L66" s="93">
        <f t="shared" si="45"/>
        <v>19503</v>
      </c>
      <c r="M66" s="93">
        <f t="shared" si="45"/>
        <v>0</v>
      </c>
      <c r="N66" s="93">
        <f t="shared" si="45"/>
        <v>19503</v>
      </c>
      <c r="O66" s="93">
        <f t="shared" si="45"/>
        <v>0</v>
      </c>
      <c r="P66" s="93">
        <f t="shared" si="45"/>
        <v>19503</v>
      </c>
      <c r="Q66" s="93">
        <f t="shared" si="45"/>
        <v>19503</v>
      </c>
      <c r="R66" s="711">
        <f t="shared" si="8"/>
        <v>1</v>
      </c>
    </row>
    <row r="67" spans="1:18" ht="17.25" customHeight="1" thickBot="1">
      <c r="A67" s="174"/>
      <c r="B67" s="179"/>
      <c r="C67" s="68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714"/>
    </row>
    <row r="68" spans="1:18" ht="17.25" customHeight="1" thickBot="1">
      <c r="A68" s="174"/>
      <c r="B68" s="179"/>
      <c r="C68" s="684" t="s">
        <v>546</v>
      </c>
      <c r="D68" s="93">
        <f aca="true" t="shared" si="46" ref="D68:J68">D66+D49</f>
        <v>223620</v>
      </c>
      <c r="E68" s="93">
        <f t="shared" si="46"/>
        <v>5897</v>
      </c>
      <c r="F68" s="93">
        <f t="shared" si="46"/>
        <v>229517</v>
      </c>
      <c r="G68" s="93">
        <f t="shared" si="46"/>
        <v>3934</v>
      </c>
      <c r="H68" s="93">
        <f t="shared" si="46"/>
        <v>233451</v>
      </c>
      <c r="I68" s="93">
        <f t="shared" si="46"/>
        <v>19029</v>
      </c>
      <c r="J68" s="93">
        <f t="shared" si="46"/>
        <v>252480</v>
      </c>
      <c r="K68" s="93">
        <f aca="true" t="shared" si="47" ref="K68:Q68">K66+K49</f>
        <v>34117</v>
      </c>
      <c r="L68" s="93">
        <f t="shared" si="47"/>
        <v>286597</v>
      </c>
      <c r="M68" s="93">
        <f t="shared" si="47"/>
        <v>762</v>
      </c>
      <c r="N68" s="93">
        <f t="shared" si="47"/>
        <v>287359</v>
      </c>
      <c r="O68" s="93">
        <f t="shared" si="47"/>
        <v>0</v>
      </c>
      <c r="P68" s="93">
        <f t="shared" si="47"/>
        <v>287359</v>
      </c>
      <c r="Q68" s="93">
        <f t="shared" si="47"/>
        <v>292820</v>
      </c>
      <c r="R68" s="711">
        <f t="shared" si="8"/>
        <v>1.0190041028817611</v>
      </c>
    </row>
    <row r="69" spans="1:18" ht="17.25" customHeight="1" thickBot="1">
      <c r="A69" s="174"/>
      <c r="B69" s="179"/>
      <c r="C69" s="684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714"/>
    </row>
    <row r="70" spans="1:18" ht="18.75" customHeight="1" thickBot="1">
      <c r="A70" s="174">
        <v>69</v>
      </c>
      <c r="B70" s="179"/>
      <c r="C70" s="685" t="s">
        <v>547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714"/>
    </row>
    <row r="71" spans="1:18" s="94" customFormat="1" ht="17.25" customHeight="1">
      <c r="A71" s="636">
        <v>70</v>
      </c>
      <c r="B71" s="614" t="s">
        <v>8</v>
      </c>
      <c r="C71" s="637" t="s">
        <v>548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716"/>
    </row>
    <row r="72" spans="1:18" s="94" customFormat="1" ht="17.25" customHeight="1">
      <c r="A72" s="202">
        <v>71</v>
      </c>
      <c r="B72" s="621" t="s">
        <v>9</v>
      </c>
      <c r="C72" s="84" t="s">
        <v>81</v>
      </c>
      <c r="D72" s="99">
        <v>30490</v>
      </c>
      <c r="E72" s="99">
        <v>344</v>
      </c>
      <c r="F72" s="99">
        <f>D72+E72</f>
        <v>30834</v>
      </c>
      <c r="G72" s="99">
        <v>122</v>
      </c>
      <c r="H72" s="99">
        <f>F72+G72</f>
        <v>30956</v>
      </c>
      <c r="I72" s="99">
        <v>258</v>
      </c>
      <c r="J72" s="99">
        <f>H72+I72</f>
        <v>31214</v>
      </c>
      <c r="K72" s="99">
        <f>80+118+809+86+40+4450+354+340</f>
        <v>6277</v>
      </c>
      <c r="L72" s="99">
        <f>J72+K72</f>
        <v>37491</v>
      </c>
      <c r="M72" s="99">
        <v>-592</v>
      </c>
      <c r="N72" s="99">
        <f>L72+M72</f>
        <v>36899</v>
      </c>
      <c r="O72" s="99"/>
      <c r="P72" s="99">
        <f>N72+O72</f>
        <v>36899</v>
      </c>
      <c r="Q72" s="99">
        <v>33021</v>
      </c>
      <c r="R72" s="709">
        <f t="shared" si="8"/>
        <v>0.8949023008753625</v>
      </c>
    </row>
    <row r="73" spans="1:18" s="94" customFormat="1" ht="17.25" customHeight="1" thickBot="1">
      <c r="A73" s="629">
        <v>72</v>
      </c>
      <c r="B73" s="621" t="s">
        <v>15</v>
      </c>
      <c r="C73" s="84" t="s">
        <v>549</v>
      </c>
      <c r="D73" s="99">
        <v>9320</v>
      </c>
      <c r="E73" s="99">
        <v>93</v>
      </c>
      <c r="F73" s="99">
        <f>D73+E73</f>
        <v>9413</v>
      </c>
      <c r="G73" s="99">
        <v>45</v>
      </c>
      <c r="H73" s="99">
        <f>F73+G73</f>
        <v>9458</v>
      </c>
      <c r="I73" s="99">
        <v>69</v>
      </c>
      <c r="J73" s="99">
        <f>H73+I73</f>
        <v>9527</v>
      </c>
      <c r="K73" s="99">
        <f>29+32+219+23+11+1202+96+92</f>
        <v>1704</v>
      </c>
      <c r="L73" s="99">
        <f>J73+K73</f>
        <v>11231</v>
      </c>
      <c r="M73" s="99">
        <v>-161</v>
      </c>
      <c r="N73" s="99">
        <f>L73+M73</f>
        <v>11070</v>
      </c>
      <c r="O73" s="99"/>
      <c r="P73" s="99">
        <f>N73+O73</f>
        <v>11070</v>
      </c>
      <c r="Q73" s="99">
        <v>7713</v>
      </c>
      <c r="R73" s="709">
        <f t="shared" si="8"/>
        <v>0.6967479674796748</v>
      </c>
    </row>
    <row r="74" spans="1:18" s="94" customFormat="1" ht="16.5" customHeight="1" thickBot="1">
      <c r="A74" s="204">
        <v>73</v>
      </c>
      <c r="B74" s="621" t="s">
        <v>38</v>
      </c>
      <c r="C74" s="638" t="s">
        <v>82</v>
      </c>
      <c r="D74" s="99">
        <f aca="true" t="shared" si="48" ref="D74:J74">D75+D76</f>
        <v>94093</v>
      </c>
      <c r="E74" s="99">
        <f t="shared" si="48"/>
        <v>3419</v>
      </c>
      <c r="F74" s="99">
        <f t="shared" si="48"/>
        <v>97512</v>
      </c>
      <c r="G74" s="99">
        <f t="shared" si="48"/>
        <v>3585</v>
      </c>
      <c r="H74" s="99">
        <f t="shared" si="48"/>
        <v>101097</v>
      </c>
      <c r="I74" s="99">
        <f t="shared" si="48"/>
        <v>-762</v>
      </c>
      <c r="J74" s="99">
        <f t="shared" si="48"/>
        <v>100335</v>
      </c>
      <c r="K74" s="99">
        <f aca="true" t="shared" si="49" ref="K74:Q74">K75+K76</f>
        <v>6023</v>
      </c>
      <c r="L74" s="99">
        <f t="shared" si="49"/>
        <v>106358</v>
      </c>
      <c r="M74" s="99">
        <f t="shared" si="49"/>
        <v>1515</v>
      </c>
      <c r="N74" s="99">
        <f t="shared" si="49"/>
        <v>107873</v>
      </c>
      <c r="O74" s="99">
        <f t="shared" si="49"/>
        <v>0</v>
      </c>
      <c r="P74" s="99">
        <f t="shared" si="49"/>
        <v>107873</v>
      </c>
      <c r="Q74" s="99">
        <f t="shared" si="49"/>
        <v>96054</v>
      </c>
      <c r="R74" s="709">
        <f aca="true" t="shared" si="50" ref="R74:R79">Q74/P74</f>
        <v>0.8904359756380188</v>
      </c>
    </row>
    <row r="75" spans="1:18" ht="17.25" customHeight="1" thickBot="1">
      <c r="A75" s="639">
        <v>74</v>
      </c>
      <c r="B75" s="618" t="s">
        <v>183</v>
      </c>
      <c r="C75" s="2" t="s">
        <v>550</v>
      </c>
      <c r="D75" s="96">
        <v>93993</v>
      </c>
      <c r="E75" s="96">
        <f>1282+2137</f>
        <v>3419</v>
      </c>
      <c r="F75" s="96">
        <f>D75+E75</f>
        <v>97412</v>
      </c>
      <c r="G75" s="96">
        <f>812+2405+368</f>
        <v>3585</v>
      </c>
      <c r="H75" s="96">
        <f>F75+G75</f>
        <v>100997</v>
      </c>
      <c r="I75" s="96">
        <v>-762</v>
      </c>
      <c r="J75" s="96">
        <f>H75+I75</f>
        <v>100235</v>
      </c>
      <c r="K75" s="96">
        <f>-90+802+110+78+1117+145+750+2067-1326+1436+339+595</f>
        <v>6023</v>
      </c>
      <c r="L75" s="96">
        <f>J75+K75</f>
        <v>106258</v>
      </c>
      <c r="M75" s="96">
        <v>1515</v>
      </c>
      <c r="N75" s="96">
        <f>L75+M75</f>
        <v>107773</v>
      </c>
      <c r="O75" s="96"/>
      <c r="P75" s="96">
        <f>N75+O75</f>
        <v>107773</v>
      </c>
      <c r="Q75" s="96">
        <v>96053</v>
      </c>
      <c r="R75" s="712">
        <f t="shared" si="50"/>
        <v>0.8912529112115279</v>
      </c>
    </row>
    <row r="76" spans="1:18" ht="17.25" customHeight="1" thickBot="1">
      <c r="A76" s="639">
        <v>75</v>
      </c>
      <c r="B76" s="618" t="s">
        <v>420</v>
      </c>
      <c r="C76" s="2" t="s">
        <v>193</v>
      </c>
      <c r="D76" s="96">
        <v>100</v>
      </c>
      <c r="E76" s="96"/>
      <c r="F76" s="96">
        <f>D76+E76</f>
        <v>100</v>
      </c>
      <c r="G76" s="96"/>
      <c r="H76" s="96">
        <f>F76+G76</f>
        <v>100</v>
      </c>
      <c r="I76" s="96"/>
      <c r="J76" s="96">
        <f>H76+I76</f>
        <v>100</v>
      </c>
      <c r="K76" s="96"/>
      <c r="L76" s="96">
        <f>J76+K76</f>
        <v>100</v>
      </c>
      <c r="M76" s="96"/>
      <c r="N76" s="96">
        <f>L76+M76</f>
        <v>100</v>
      </c>
      <c r="O76" s="96"/>
      <c r="P76" s="96">
        <f>N76+O76</f>
        <v>100</v>
      </c>
      <c r="Q76" s="96">
        <v>1</v>
      </c>
      <c r="R76" s="712">
        <f t="shared" si="50"/>
        <v>0.01</v>
      </c>
    </row>
    <row r="77" spans="1:18" s="94" customFormat="1" ht="17.25" customHeight="1">
      <c r="A77" s="613">
        <v>76</v>
      </c>
      <c r="B77" s="621" t="s">
        <v>39</v>
      </c>
      <c r="C77" s="84" t="s">
        <v>46</v>
      </c>
      <c r="D77" s="99">
        <v>26229</v>
      </c>
      <c r="E77" s="99"/>
      <c r="F77" s="99">
        <f>D77+E77</f>
        <v>26229</v>
      </c>
      <c r="G77" s="99"/>
      <c r="H77" s="99">
        <f>F77+G77</f>
        <v>26229</v>
      </c>
      <c r="I77" s="99">
        <v>1044</v>
      </c>
      <c r="J77" s="99">
        <f>H77+I77</f>
        <v>27273</v>
      </c>
      <c r="K77" s="99">
        <f>210+2750+963</f>
        <v>3923</v>
      </c>
      <c r="L77" s="99">
        <f>J77+K77</f>
        <v>31196</v>
      </c>
      <c r="M77" s="99"/>
      <c r="N77" s="99">
        <f>L77+M77</f>
        <v>31196</v>
      </c>
      <c r="O77" s="99"/>
      <c r="P77" s="99">
        <f>N77+O77</f>
        <v>31196</v>
      </c>
      <c r="Q77" s="99">
        <v>30268</v>
      </c>
      <c r="R77" s="709">
        <f t="shared" si="50"/>
        <v>0.970252596486729</v>
      </c>
    </row>
    <row r="78" spans="1:18" s="94" customFormat="1" ht="17.25" customHeight="1">
      <c r="A78" s="202">
        <v>77</v>
      </c>
      <c r="B78" s="621" t="s">
        <v>40</v>
      </c>
      <c r="C78" s="84" t="s">
        <v>551</v>
      </c>
      <c r="D78" s="99">
        <f aca="true" t="shared" si="51" ref="D78:J78">D79+D80+D81+D82</f>
        <v>4644</v>
      </c>
      <c r="E78" s="99">
        <f t="shared" si="51"/>
        <v>0</v>
      </c>
      <c r="F78" s="99">
        <f t="shared" si="51"/>
        <v>4644</v>
      </c>
      <c r="G78" s="99">
        <f t="shared" si="51"/>
        <v>0</v>
      </c>
      <c r="H78" s="99">
        <f t="shared" si="51"/>
        <v>4644</v>
      </c>
      <c r="I78" s="99">
        <f t="shared" si="51"/>
        <v>12061</v>
      </c>
      <c r="J78" s="99">
        <f t="shared" si="51"/>
        <v>16705</v>
      </c>
      <c r="K78" s="99">
        <f aca="true" t="shared" si="52" ref="K78:Q78">K79+K80+K81+K82</f>
        <v>6124</v>
      </c>
      <c r="L78" s="99">
        <f t="shared" si="52"/>
        <v>22829</v>
      </c>
      <c r="M78" s="99">
        <f t="shared" si="52"/>
        <v>0</v>
      </c>
      <c r="N78" s="99">
        <f t="shared" si="52"/>
        <v>22829</v>
      </c>
      <c r="O78" s="99">
        <f t="shared" si="52"/>
        <v>0</v>
      </c>
      <c r="P78" s="99">
        <f t="shared" si="52"/>
        <v>22829</v>
      </c>
      <c r="Q78" s="99">
        <f t="shared" si="52"/>
        <v>22496</v>
      </c>
      <c r="R78" s="709">
        <f t="shared" si="50"/>
        <v>0.9854132901134521</v>
      </c>
    </row>
    <row r="79" spans="1:18" ht="17.25" customHeight="1">
      <c r="A79" s="617">
        <v>78</v>
      </c>
      <c r="B79" s="618" t="s">
        <v>414</v>
      </c>
      <c r="C79" s="2" t="s">
        <v>552</v>
      </c>
      <c r="D79" s="96">
        <f>576+553+675</f>
        <v>1804</v>
      </c>
      <c r="E79" s="96"/>
      <c r="F79" s="96">
        <f aca="true" t="shared" si="53" ref="F79:F84">D79+E79</f>
        <v>1804</v>
      </c>
      <c r="G79" s="96"/>
      <c r="H79" s="96">
        <f aca="true" t="shared" si="54" ref="H79:H84">F79+G79</f>
        <v>1804</v>
      </c>
      <c r="I79" s="96">
        <v>12061</v>
      </c>
      <c r="J79" s="96">
        <f aca="true" t="shared" si="55" ref="J79:J84">H79+I79</f>
        <v>13865</v>
      </c>
      <c r="K79" s="96">
        <f>6124</f>
        <v>6124</v>
      </c>
      <c r="L79" s="96">
        <f aca="true" t="shared" si="56" ref="L79:L84">J79+K79</f>
        <v>19989</v>
      </c>
      <c r="M79" s="96">
        <v>60</v>
      </c>
      <c r="N79" s="96">
        <f aca="true" t="shared" si="57" ref="N79:N84">L79+M79</f>
        <v>20049</v>
      </c>
      <c r="O79" s="96"/>
      <c r="P79" s="96">
        <f aca="true" t="shared" si="58" ref="P79:P84">N79+O79</f>
        <v>20049</v>
      </c>
      <c r="Q79" s="96">
        <v>19730</v>
      </c>
      <c r="R79" s="712">
        <f t="shared" si="50"/>
        <v>0.9840889819941144</v>
      </c>
    </row>
    <row r="80" spans="1:18" ht="17.25" customHeight="1">
      <c r="A80" s="619">
        <v>79</v>
      </c>
      <c r="B80" s="618" t="s">
        <v>415</v>
      </c>
      <c r="C80" s="2" t="s">
        <v>553</v>
      </c>
      <c r="D80" s="96"/>
      <c r="E80" s="96"/>
      <c r="F80" s="96">
        <f t="shared" si="53"/>
        <v>0</v>
      </c>
      <c r="G80" s="96"/>
      <c r="H80" s="96">
        <f t="shared" si="54"/>
        <v>0</v>
      </c>
      <c r="I80" s="96"/>
      <c r="J80" s="96">
        <f t="shared" si="55"/>
        <v>0</v>
      </c>
      <c r="K80" s="96"/>
      <c r="L80" s="96">
        <f t="shared" si="56"/>
        <v>0</v>
      </c>
      <c r="M80" s="96"/>
      <c r="N80" s="96">
        <f t="shared" si="57"/>
        <v>0</v>
      </c>
      <c r="O80" s="96"/>
      <c r="P80" s="96">
        <f t="shared" si="58"/>
        <v>0</v>
      </c>
      <c r="Q80" s="96"/>
      <c r="R80" s="712">
        <v>0</v>
      </c>
    </row>
    <row r="81" spans="1:18" ht="17.25" customHeight="1">
      <c r="A81" s="617">
        <v>80</v>
      </c>
      <c r="B81" s="618" t="s">
        <v>416</v>
      </c>
      <c r="C81" s="2" t="s">
        <v>554</v>
      </c>
      <c r="D81" s="96">
        <v>2840</v>
      </c>
      <c r="E81" s="96"/>
      <c r="F81" s="96">
        <f t="shared" si="53"/>
        <v>2840</v>
      </c>
      <c r="G81" s="96"/>
      <c r="H81" s="96">
        <f t="shared" si="54"/>
        <v>2840</v>
      </c>
      <c r="I81" s="96"/>
      <c r="J81" s="96">
        <f t="shared" si="55"/>
        <v>2840</v>
      </c>
      <c r="K81" s="96"/>
      <c r="L81" s="96">
        <f t="shared" si="56"/>
        <v>2840</v>
      </c>
      <c r="M81" s="96">
        <v>-60</v>
      </c>
      <c r="N81" s="96">
        <f t="shared" si="57"/>
        <v>2780</v>
      </c>
      <c r="O81" s="96"/>
      <c r="P81" s="96">
        <f t="shared" si="58"/>
        <v>2780</v>
      </c>
      <c r="Q81" s="96">
        <v>2766</v>
      </c>
      <c r="R81" s="712">
        <f>Q81/P81</f>
        <v>0.9949640287769784</v>
      </c>
    </row>
    <row r="82" spans="1:18" ht="17.25" customHeight="1" thickBot="1">
      <c r="A82" s="617">
        <v>81</v>
      </c>
      <c r="B82" s="618" t="s">
        <v>417</v>
      </c>
      <c r="C82" s="2" t="s">
        <v>426</v>
      </c>
      <c r="D82" s="96"/>
      <c r="E82" s="96"/>
      <c r="F82" s="96">
        <f t="shared" si="53"/>
        <v>0</v>
      </c>
      <c r="G82" s="96"/>
      <c r="H82" s="96">
        <f t="shared" si="54"/>
        <v>0</v>
      </c>
      <c r="I82" s="96"/>
      <c r="J82" s="96">
        <f t="shared" si="55"/>
        <v>0</v>
      </c>
      <c r="K82" s="96"/>
      <c r="L82" s="96">
        <f t="shared" si="56"/>
        <v>0</v>
      </c>
      <c r="M82" s="96"/>
      <c r="N82" s="96">
        <f t="shared" si="57"/>
        <v>0</v>
      </c>
      <c r="O82" s="96"/>
      <c r="P82" s="96">
        <f t="shared" si="58"/>
        <v>0</v>
      </c>
      <c r="Q82" s="96"/>
      <c r="R82" s="712">
        <v>0</v>
      </c>
    </row>
    <row r="83" spans="1:18" s="94" customFormat="1" ht="17.25" customHeight="1" thickBot="1">
      <c r="A83" s="174">
        <v>82</v>
      </c>
      <c r="B83" s="621" t="s">
        <v>555</v>
      </c>
      <c r="C83" s="84" t="s">
        <v>55</v>
      </c>
      <c r="D83" s="99">
        <v>0</v>
      </c>
      <c r="E83" s="99">
        <v>0</v>
      </c>
      <c r="F83" s="99">
        <f t="shared" si="53"/>
        <v>0</v>
      </c>
      <c r="G83" s="99">
        <v>0</v>
      </c>
      <c r="H83" s="99">
        <f t="shared" si="54"/>
        <v>0</v>
      </c>
      <c r="I83" s="99">
        <v>0</v>
      </c>
      <c r="J83" s="99">
        <f t="shared" si="55"/>
        <v>0</v>
      </c>
      <c r="K83" s="99">
        <v>0</v>
      </c>
      <c r="L83" s="99">
        <f t="shared" si="56"/>
        <v>0</v>
      </c>
      <c r="M83" s="99">
        <v>0</v>
      </c>
      <c r="N83" s="99">
        <f t="shared" si="57"/>
        <v>0</v>
      </c>
      <c r="O83" s="99">
        <v>0</v>
      </c>
      <c r="P83" s="99">
        <f t="shared" si="58"/>
        <v>0</v>
      </c>
      <c r="Q83" s="99">
        <v>0</v>
      </c>
      <c r="R83" s="709">
        <v>0</v>
      </c>
    </row>
    <row r="84" spans="1:18" s="94" customFormat="1" ht="17.25" customHeight="1" thickBot="1">
      <c r="A84" s="174">
        <v>83</v>
      </c>
      <c r="B84" s="630" t="s">
        <v>43</v>
      </c>
      <c r="C84" s="227" t="s">
        <v>556</v>
      </c>
      <c r="D84" s="219">
        <v>5000</v>
      </c>
      <c r="E84" s="219"/>
      <c r="F84" s="219">
        <f t="shared" si="53"/>
        <v>5000</v>
      </c>
      <c r="G84" s="219"/>
      <c r="H84" s="219">
        <f t="shared" si="54"/>
        <v>5000</v>
      </c>
      <c r="I84" s="219">
        <v>-3297</v>
      </c>
      <c r="J84" s="219">
        <f t="shared" si="55"/>
        <v>1703</v>
      </c>
      <c r="K84" s="219">
        <f>5937+918+14421+763-190+801+32</f>
        <v>22682</v>
      </c>
      <c r="L84" s="219">
        <f t="shared" si="56"/>
        <v>24385</v>
      </c>
      <c r="M84" s="219">
        <v>7693</v>
      </c>
      <c r="N84" s="219">
        <f t="shared" si="57"/>
        <v>32078</v>
      </c>
      <c r="O84" s="219"/>
      <c r="P84" s="219">
        <f t="shared" si="58"/>
        <v>32078</v>
      </c>
      <c r="Q84" s="219"/>
      <c r="R84" s="710">
        <f>Q84/P84</f>
        <v>0</v>
      </c>
    </row>
    <row r="85" spans="1:18" ht="17.25" customHeight="1" thickBot="1">
      <c r="A85" s="174">
        <v>84</v>
      </c>
      <c r="B85" s="187"/>
      <c r="C85" s="686" t="s">
        <v>557</v>
      </c>
      <c r="D85" s="93">
        <f aca="true" t="shared" si="59" ref="D85:J85">D84+D83+D78+D77+D74+D73+D72</f>
        <v>169776</v>
      </c>
      <c r="E85" s="93">
        <f t="shared" si="59"/>
        <v>3856</v>
      </c>
      <c r="F85" s="93">
        <f t="shared" si="59"/>
        <v>173632</v>
      </c>
      <c r="G85" s="93">
        <f t="shared" si="59"/>
        <v>3752</v>
      </c>
      <c r="H85" s="93">
        <f t="shared" si="59"/>
        <v>177384</v>
      </c>
      <c r="I85" s="93">
        <f t="shared" si="59"/>
        <v>9373</v>
      </c>
      <c r="J85" s="93">
        <f t="shared" si="59"/>
        <v>186757</v>
      </c>
      <c r="K85" s="93">
        <f aca="true" t="shared" si="60" ref="K85:Q85">K84+K83+K78+K77+K74+K73+K72</f>
        <v>46733</v>
      </c>
      <c r="L85" s="93">
        <f t="shared" si="60"/>
        <v>233490</v>
      </c>
      <c r="M85" s="93">
        <f t="shared" si="60"/>
        <v>8455</v>
      </c>
      <c r="N85" s="93">
        <f t="shared" si="60"/>
        <v>241945</v>
      </c>
      <c r="O85" s="93">
        <f t="shared" si="60"/>
        <v>0</v>
      </c>
      <c r="P85" s="93">
        <f t="shared" si="60"/>
        <v>241945</v>
      </c>
      <c r="Q85" s="93">
        <f t="shared" si="60"/>
        <v>189552</v>
      </c>
      <c r="R85" s="711">
        <f>Q85/P85</f>
        <v>0.783450784269152</v>
      </c>
    </row>
    <row r="86" spans="1:18" ht="17.25" customHeight="1" thickBot="1">
      <c r="A86" s="174">
        <v>85</v>
      </c>
      <c r="B86" s="186" t="s">
        <v>33</v>
      </c>
      <c r="C86" s="637" t="s">
        <v>558</v>
      </c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708">
        <v>0</v>
      </c>
    </row>
    <row r="87" spans="1:18" s="94" customFormat="1" ht="17.25" customHeight="1" thickBot="1">
      <c r="A87" s="642" t="s">
        <v>37</v>
      </c>
      <c r="B87" s="621" t="s">
        <v>9</v>
      </c>
      <c r="C87" s="643" t="s">
        <v>559</v>
      </c>
      <c r="D87" s="99">
        <v>5408</v>
      </c>
      <c r="E87" s="99">
        <v>1443</v>
      </c>
      <c r="F87" s="99">
        <f>D87+E87</f>
        <v>6851</v>
      </c>
      <c r="G87" s="99"/>
      <c r="H87" s="99">
        <f>F87+G87</f>
        <v>6851</v>
      </c>
      <c r="I87" s="99">
        <f>250+2408</f>
        <v>2658</v>
      </c>
      <c r="J87" s="99">
        <f>H87+I87</f>
        <v>9509</v>
      </c>
      <c r="K87" s="99">
        <f>60-919</f>
        <v>-859</v>
      </c>
      <c r="L87" s="99">
        <f>J87+K87</f>
        <v>8650</v>
      </c>
      <c r="M87" s="99"/>
      <c r="N87" s="99">
        <f>L87+M87</f>
        <v>8650</v>
      </c>
      <c r="O87" s="99"/>
      <c r="P87" s="99">
        <f>N87+O87</f>
        <v>8650</v>
      </c>
      <c r="Q87" s="99">
        <v>10742</v>
      </c>
      <c r="R87" s="709">
        <f>Q87/P87</f>
        <v>1.241849710982659</v>
      </c>
    </row>
    <row r="88" spans="1:18" s="94" customFormat="1" ht="17.25" customHeight="1" thickBot="1">
      <c r="A88" s="174">
        <v>1</v>
      </c>
      <c r="B88" s="621" t="s">
        <v>560</v>
      </c>
      <c r="C88" s="643" t="s">
        <v>561</v>
      </c>
      <c r="D88" s="221">
        <v>3378</v>
      </c>
      <c r="E88" s="221"/>
      <c r="F88" s="99">
        <f>D88+E88</f>
        <v>3378</v>
      </c>
      <c r="G88" s="221"/>
      <c r="H88" s="99">
        <f>F88+G88</f>
        <v>3378</v>
      </c>
      <c r="I88" s="221">
        <f>18000+10206</f>
        <v>28206</v>
      </c>
      <c r="J88" s="99">
        <f>H88+I88</f>
        <v>31584</v>
      </c>
      <c r="K88" s="221">
        <f>919+2150+400+5650</f>
        <v>9119</v>
      </c>
      <c r="L88" s="99">
        <f>J88+K88</f>
        <v>40703</v>
      </c>
      <c r="M88" s="221"/>
      <c r="N88" s="99">
        <f>L88+M88</f>
        <v>40703</v>
      </c>
      <c r="O88" s="221"/>
      <c r="P88" s="99">
        <f>N88+O88</f>
        <v>40703</v>
      </c>
      <c r="Q88" s="221">
        <v>42303</v>
      </c>
      <c r="R88" s="709">
        <f>Q88/P88</f>
        <v>1.0393091418322973</v>
      </c>
    </row>
    <row r="89" spans="1:18" s="94" customFormat="1" ht="17.25" customHeight="1">
      <c r="A89" s="636">
        <v>2</v>
      </c>
      <c r="B89" s="621" t="s">
        <v>38</v>
      </c>
      <c r="C89" s="84" t="s">
        <v>427</v>
      </c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709">
        <v>0</v>
      </c>
    </row>
    <row r="90" spans="1:18" s="94" customFormat="1" ht="17.25" customHeight="1">
      <c r="A90" s="622">
        <v>3</v>
      </c>
      <c r="B90" s="621" t="s">
        <v>39</v>
      </c>
      <c r="C90" s="84" t="s">
        <v>562</v>
      </c>
      <c r="D90" s="221">
        <f aca="true" t="shared" si="61" ref="D90:J90">D91+D92+D93+D94+D95</f>
        <v>2700</v>
      </c>
      <c r="E90" s="221">
        <f t="shared" si="61"/>
        <v>0</v>
      </c>
      <c r="F90" s="221">
        <f t="shared" si="61"/>
        <v>2700</v>
      </c>
      <c r="G90" s="221">
        <f t="shared" si="61"/>
        <v>0</v>
      </c>
      <c r="H90" s="221">
        <f t="shared" si="61"/>
        <v>2700</v>
      </c>
      <c r="I90" s="221">
        <f t="shared" si="61"/>
        <v>0</v>
      </c>
      <c r="J90" s="221">
        <f t="shared" si="61"/>
        <v>2700</v>
      </c>
      <c r="K90" s="221">
        <f aca="true" t="shared" si="62" ref="K90:Q90">K91+K92+K93+K94+K95</f>
        <v>-2550</v>
      </c>
      <c r="L90" s="221">
        <f t="shared" si="62"/>
        <v>150</v>
      </c>
      <c r="M90" s="221">
        <f t="shared" si="62"/>
        <v>0</v>
      </c>
      <c r="N90" s="221">
        <f t="shared" si="62"/>
        <v>150</v>
      </c>
      <c r="O90" s="221">
        <f t="shared" si="62"/>
        <v>0</v>
      </c>
      <c r="P90" s="221">
        <f t="shared" si="62"/>
        <v>150</v>
      </c>
      <c r="Q90" s="221">
        <f t="shared" si="62"/>
        <v>250</v>
      </c>
      <c r="R90" s="709">
        <f>Q90/P90</f>
        <v>1.6666666666666667</v>
      </c>
    </row>
    <row r="91" spans="1:18" ht="17.25" customHeight="1">
      <c r="A91" s="615">
        <v>4</v>
      </c>
      <c r="B91" s="618" t="s">
        <v>181</v>
      </c>
      <c r="C91" s="2" t="s">
        <v>563</v>
      </c>
      <c r="D91" s="220">
        <v>400</v>
      </c>
      <c r="E91" s="220"/>
      <c r="F91" s="220">
        <f aca="true" t="shared" si="63" ref="F91:F96">D91+E91</f>
        <v>400</v>
      </c>
      <c r="G91" s="220"/>
      <c r="H91" s="220">
        <f aca="true" t="shared" si="64" ref="H91:H96">F91+G91</f>
        <v>400</v>
      </c>
      <c r="I91" s="220"/>
      <c r="J91" s="220">
        <f aca="true" t="shared" si="65" ref="J91:J96">H91+I91</f>
        <v>400</v>
      </c>
      <c r="K91" s="220">
        <v>-400</v>
      </c>
      <c r="L91" s="220">
        <f aca="true" t="shared" si="66" ref="L91:L96">J91+K91</f>
        <v>0</v>
      </c>
      <c r="M91" s="220"/>
      <c r="N91" s="220">
        <f aca="true" t="shared" si="67" ref="N91:N96">L91+M91</f>
        <v>0</v>
      </c>
      <c r="O91" s="220"/>
      <c r="P91" s="220">
        <f aca="true" t="shared" si="68" ref="P91:P96">N91+O91</f>
        <v>0</v>
      </c>
      <c r="Q91" s="220"/>
      <c r="R91" s="712">
        <v>0</v>
      </c>
    </row>
    <row r="92" spans="1:18" ht="17.25" customHeight="1">
      <c r="A92" s="617">
        <v>5</v>
      </c>
      <c r="B92" s="618" t="s">
        <v>182</v>
      </c>
      <c r="C92" s="2" t="s">
        <v>564</v>
      </c>
      <c r="D92" s="220">
        <v>2300</v>
      </c>
      <c r="E92" s="220"/>
      <c r="F92" s="220">
        <f t="shared" si="63"/>
        <v>2300</v>
      </c>
      <c r="G92" s="220"/>
      <c r="H92" s="220">
        <f t="shared" si="64"/>
        <v>2300</v>
      </c>
      <c r="I92" s="220"/>
      <c r="J92" s="220">
        <f t="shared" si="65"/>
        <v>2300</v>
      </c>
      <c r="K92" s="220">
        <v>-2150</v>
      </c>
      <c r="L92" s="220">
        <f t="shared" si="66"/>
        <v>150</v>
      </c>
      <c r="M92" s="220"/>
      <c r="N92" s="220">
        <f t="shared" si="67"/>
        <v>150</v>
      </c>
      <c r="O92" s="220"/>
      <c r="P92" s="220">
        <f t="shared" si="68"/>
        <v>150</v>
      </c>
      <c r="Q92" s="220">
        <v>250</v>
      </c>
      <c r="R92" s="712">
        <f>Q92/P92</f>
        <v>1.6666666666666667</v>
      </c>
    </row>
    <row r="93" spans="1:18" ht="17.25" customHeight="1">
      <c r="A93" s="615">
        <v>6</v>
      </c>
      <c r="B93" s="618" t="s">
        <v>411</v>
      </c>
      <c r="C93" s="2" t="s">
        <v>194</v>
      </c>
      <c r="D93" s="220"/>
      <c r="E93" s="220"/>
      <c r="F93" s="220">
        <f t="shared" si="63"/>
        <v>0</v>
      </c>
      <c r="G93" s="220"/>
      <c r="H93" s="220">
        <f t="shared" si="64"/>
        <v>0</v>
      </c>
      <c r="I93" s="220"/>
      <c r="J93" s="220">
        <f t="shared" si="65"/>
        <v>0</v>
      </c>
      <c r="K93" s="220"/>
      <c r="L93" s="220">
        <f t="shared" si="66"/>
        <v>0</v>
      </c>
      <c r="M93" s="220"/>
      <c r="N93" s="220">
        <f t="shared" si="67"/>
        <v>0</v>
      </c>
      <c r="O93" s="220"/>
      <c r="P93" s="220">
        <f t="shared" si="68"/>
        <v>0</v>
      </c>
      <c r="Q93" s="220"/>
      <c r="R93" s="712">
        <v>0</v>
      </c>
    </row>
    <row r="94" spans="1:18" ht="17.25" customHeight="1">
      <c r="A94" s="617">
        <v>7</v>
      </c>
      <c r="B94" s="618" t="s">
        <v>412</v>
      </c>
      <c r="C94" s="2" t="s">
        <v>565</v>
      </c>
      <c r="D94" s="220"/>
      <c r="E94" s="220"/>
      <c r="F94" s="220">
        <f t="shared" si="63"/>
        <v>0</v>
      </c>
      <c r="G94" s="220"/>
      <c r="H94" s="220">
        <f t="shared" si="64"/>
        <v>0</v>
      </c>
      <c r="I94" s="220"/>
      <c r="J94" s="220">
        <f t="shared" si="65"/>
        <v>0</v>
      </c>
      <c r="K94" s="220"/>
      <c r="L94" s="220">
        <f t="shared" si="66"/>
        <v>0</v>
      </c>
      <c r="M94" s="220"/>
      <c r="N94" s="220">
        <f t="shared" si="67"/>
        <v>0</v>
      </c>
      <c r="O94" s="220"/>
      <c r="P94" s="220">
        <f t="shared" si="68"/>
        <v>0</v>
      </c>
      <c r="Q94" s="220"/>
      <c r="R94" s="712">
        <v>0</v>
      </c>
    </row>
    <row r="95" spans="1:18" ht="17.25" customHeight="1">
      <c r="A95" s="615">
        <v>8</v>
      </c>
      <c r="B95" s="618" t="s">
        <v>413</v>
      </c>
      <c r="C95" s="2" t="s">
        <v>566</v>
      </c>
      <c r="D95" s="220"/>
      <c r="E95" s="220"/>
      <c r="F95" s="220">
        <f t="shared" si="63"/>
        <v>0</v>
      </c>
      <c r="G95" s="220"/>
      <c r="H95" s="220">
        <f t="shared" si="64"/>
        <v>0</v>
      </c>
      <c r="I95" s="220"/>
      <c r="J95" s="220">
        <f t="shared" si="65"/>
        <v>0</v>
      </c>
      <c r="K95" s="220"/>
      <c r="L95" s="220">
        <f t="shared" si="66"/>
        <v>0</v>
      </c>
      <c r="M95" s="220"/>
      <c r="N95" s="220">
        <f t="shared" si="67"/>
        <v>0</v>
      </c>
      <c r="O95" s="220"/>
      <c r="P95" s="220">
        <f t="shared" si="68"/>
        <v>0</v>
      </c>
      <c r="Q95" s="220"/>
      <c r="R95" s="712">
        <v>0</v>
      </c>
    </row>
    <row r="96" spans="1:18" s="94" customFormat="1" ht="17.25" customHeight="1">
      <c r="A96" s="622">
        <v>9</v>
      </c>
      <c r="B96" s="621" t="s">
        <v>40</v>
      </c>
      <c r="C96" s="84" t="s">
        <v>567</v>
      </c>
      <c r="D96" s="221">
        <v>5900</v>
      </c>
      <c r="E96" s="221"/>
      <c r="F96" s="221">
        <f t="shared" si="63"/>
        <v>5900</v>
      </c>
      <c r="G96" s="221"/>
      <c r="H96" s="221">
        <f t="shared" si="64"/>
        <v>5900</v>
      </c>
      <c r="I96" s="221">
        <v>-250</v>
      </c>
      <c r="J96" s="221">
        <f t="shared" si="65"/>
        <v>5650</v>
      </c>
      <c r="K96" s="221">
        <v>-5650</v>
      </c>
      <c r="L96" s="221">
        <f t="shared" si="66"/>
        <v>0</v>
      </c>
      <c r="M96" s="221"/>
      <c r="N96" s="221">
        <f t="shared" si="67"/>
        <v>0</v>
      </c>
      <c r="O96" s="221"/>
      <c r="P96" s="221">
        <f t="shared" si="68"/>
        <v>0</v>
      </c>
      <c r="Q96" s="221"/>
      <c r="R96" s="709">
        <v>0</v>
      </c>
    </row>
    <row r="97" spans="1:18" ht="17.25" customHeight="1">
      <c r="A97" s="617">
        <v>10</v>
      </c>
      <c r="B97" s="618"/>
      <c r="C97" s="652" t="s">
        <v>568</v>
      </c>
      <c r="D97" s="221">
        <f aca="true" t="shared" si="69" ref="D97:J97">D96+D90+D89+D88+D87</f>
        <v>17386</v>
      </c>
      <c r="E97" s="221">
        <f t="shared" si="69"/>
        <v>1443</v>
      </c>
      <c r="F97" s="221">
        <f t="shared" si="69"/>
        <v>18829</v>
      </c>
      <c r="G97" s="221">
        <f t="shared" si="69"/>
        <v>0</v>
      </c>
      <c r="H97" s="221">
        <f t="shared" si="69"/>
        <v>18829</v>
      </c>
      <c r="I97" s="221">
        <f t="shared" si="69"/>
        <v>30614</v>
      </c>
      <c r="J97" s="221">
        <f t="shared" si="69"/>
        <v>49443</v>
      </c>
      <c r="K97" s="221">
        <f aca="true" t="shared" si="70" ref="K97:Q97">K96+K90+K89+K88+K87</f>
        <v>60</v>
      </c>
      <c r="L97" s="221">
        <f t="shared" si="70"/>
        <v>49503</v>
      </c>
      <c r="M97" s="221">
        <f t="shared" si="70"/>
        <v>0</v>
      </c>
      <c r="N97" s="221">
        <f t="shared" si="70"/>
        <v>49503</v>
      </c>
      <c r="O97" s="221">
        <f t="shared" si="70"/>
        <v>0</v>
      </c>
      <c r="P97" s="221">
        <f t="shared" si="70"/>
        <v>49503</v>
      </c>
      <c r="Q97" s="221">
        <f t="shared" si="70"/>
        <v>53295</v>
      </c>
      <c r="R97" s="709">
        <f>Q97/P97</f>
        <v>1.076601418095873</v>
      </c>
    </row>
    <row r="98" spans="1:18" ht="17.25" customHeight="1">
      <c r="A98" s="617"/>
      <c r="B98" s="618"/>
      <c r="C98" s="652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712"/>
    </row>
    <row r="99" spans="1:18" ht="17.25" customHeight="1">
      <c r="A99" s="617">
        <v>11</v>
      </c>
      <c r="B99" s="618"/>
      <c r="C99" s="652" t="s">
        <v>569</v>
      </c>
      <c r="D99" s="221">
        <f aca="true" t="shared" si="71" ref="D99:J99">D68</f>
        <v>223620</v>
      </c>
      <c r="E99" s="221">
        <f t="shared" si="71"/>
        <v>5897</v>
      </c>
      <c r="F99" s="221">
        <f t="shared" si="71"/>
        <v>229517</v>
      </c>
      <c r="G99" s="221">
        <f t="shared" si="71"/>
        <v>3934</v>
      </c>
      <c r="H99" s="221">
        <f t="shared" si="71"/>
        <v>233451</v>
      </c>
      <c r="I99" s="221">
        <f t="shared" si="71"/>
        <v>19029</v>
      </c>
      <c r="J99" s="221">
        <f t="shared" si="71"/>
        <v>252480</v>
      </c>
      <c r="K99" s="221">
        <f aca="true" t="shared" si="72" ref="K99:Q99">K68</f>
        <v>34117</v>
      </c>
      <c r="L99" s="221">
        <f t="shared" si="72"/>
        <v>286597</v>
      </c>
      <c r="M99" s="221">
        <f t="shared" si="72"/>
        <v>762</v>
      </c>
      <c r="N99" s="221">
        <f t="shared" si="72"/>
        <v>287359</v>
      </c>
      <c r="O99" s="221">
        <f t="shared" si="72"/>
        <v>0</v>
      </c>
      <c r="P99" s="221">
        <f t="shared" si="72"/>
        <v>287359</v>
      </c>
      <c r="Q99" s="221">
        <f t="shared" si="72"/>
        <v>292820</v>
      </c>
      <c r="R99" s="709">
        <f>Q99/P99</f>
        <v>1.0190041028817611</v>
      </c>
    </row>
    <row r="100" spans="1:18" ht="17.25" customHeight="1">
      <c r="A100" s="617">
        <v>12</v>
      </c>
      <c r="B100" s="618"/>
      <c r="C100" s="652" t="s">
        <v>570</v>
      </c>
      <c r="D100" s="221">
        <f aca="true" t="shared" si="73" ref="D100:J100">D85+D97</f>
        <v>187162</v>
      </c>
      <c r="E100" s="221">
        <f t="shared" si="73"/>
        <v>5299</v>
      </c>
      <c r="F100" s="221">
        <f t="shared" si="73"/>
        <v>192461</v>
      </c>
      <c r="G100" s="221">
        <f t="shared" si="73"/>
        <v>3752</v>
      </c>
      <c r="H100" s="221">
        <f t="shared" si="73"/>
        <v>196213</v>
      </c>
      <c r="I100" s="221">
        <f t="shared" si="73"/>
        <v>39987</v>
      </c>
      <c r="J100" s="221">
        <f t="shared" si="73"/>
        <v>236200</v>
      </c>
      <c r="K100" s="221">
        <f aca="true" t="shared" si="74" ref="K100:Q100">K85+K97</f>
        <v>46793</v>
      </c>
      <c r="L100" s="221">
        <f t="shared" si="74"/>
        <v>282993</v>
      </c>
      <c r="M100" s="221">
        <f t="shared" si="74"/>
        <v>8455</v>
      </c>
      <c r="N100" s="221">
        <f t="shared" si="74"/>
        <v>291448</v>
      </c>
      <c r="O100" s="221">
        <f t="shared" si="74"/>
        <v>0</v>
      </c>
      <c r="P100" s="221">
        <f t="shared" si="74"/>
        <v>291448</v>
      </c>
      <c r="Q100" s="221">
        <f t="shared" si="74"/>
        <v>242847</v>
      </c>
      <c r="R100" s="709">
        <f>Q100/P100</f>
        <v>0.8332429798797727</v>
      </c>
    </row>
    <row r="101" spans="1:18" ht="17.25" customHeight="1">
      <c r="A101" s="617"/>
      <c r="B101" s="618"/>
      <c r="C101" s="652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712"/>
    </row>
    <row r="102" spans="1:18" s="94" customFormat="1" ht="17.25" customHeight="1">
      <c r="A102" s="622">
        <v>13</v>
      </c>
      <c r="B102" s="621" t="s">
        <v>34</v>
      </c>
      <c r="C102" s="84" t="s">
        <v>571</v>
      </c>
      <c r="D102" s="221">
        <f aca="true" t="shared" si="75" ref="D102:J102">D103+D104</f>
        <v>71230</v>
      </c>
      <c r="E102" s="221">
        <f t="shared" si="75"/>
        <v>598</v>
      </c>
      <c r="F102" s="221">
        <f t="shared" si="75"/>
        <v>71828</v>
      </c>
      <c r="G102" s="221">
        <f t="shared" si="75"/>
        <v>182</v>
      </c>
      <c r="H102" s="221">
        <f t="shared" si="75"/>
        <v>72010</v>
      </c>
      <c r="I102" s="221">
        <f t="shared" si="75"/>
        <v>4270</v>
      </c>
      <c r="J102" s="221">
        <f t="shared" si="75"/>
        <v>76280</v>
      </c>
      <c r="K102" s="221">
        <f aca="true" t="shared" si="76" ref="K102:Q102">K103+K104</f>
        <v>-12676</v>
      </c>
      <c r="L102" s="221">
        <f t="shared" si="76"/>
        <v>63604</v>
      </c>
      <c r="M102" s="221">
        <f t="shared" si="76"/>
        <v>0</v>
      </c>
      <c r="N102" s="221">
        <f t="shared" si="76"/>
        <v>55911</v>
      </c>
      <c r="O102" s="221">
        <f t="shared" si="76"/>
        <v>0</v>
      </c>
      <c r="P102" s="221">
        <f t="shared" si="76"/>
        <v>55911</v>
      </c>
      <c r="Q102" s="221">
        <f t="shared" si="76"/>
        <v>33792</v>
      </c>
      <c r="R102" s="709">
        <f>Q102/P102</f>
        <v>0.6043891184203466</v>
      </c>
    </row>
    <row r="103" spans="1:18" ht="17.25" customHeight="1">
      <c r="A103" s="617">
        <v>14</v>
      </c>
      <c r="B103" s="618" t="s">
        <v>9</v>
      </c>
      <c r="C103" s="2" t="s">
        <v>625</v>
      </c>
      <c r="D103" s="220">
        <f aca="true" t="shared" si="77" ref="D103:J103">(D85-D49)*(-1)</f>
        <v>53844</v>
      </c>
      <c r="E103" s="220">
        <f t="shared" si="77"/>
        <v>598</v>
      </c>
      <c r="F103" s="220">
        <f t="shared" si="77"/>
        <v>54442</v>
      </c>
      <c r="G103" s="220">
        <f t="shared" si="77"/>
        <v>182</v>
      </c>
      <c r="H103" s="220">
        <f t="shared" si="77"/>
        <v>54624</v>
      </c>
      <c r="I103" s="220">
        <f t="shared" si="77"/>
        <v>-8344</v>
      </c>
      <c r="J103" s="220">
        <f t="shared" si="77"/>
        <v>46280</v>
      </c>
      <c r="K103" s="220">
        <f>(K85-K49)*(-1)</f>
        <v>-12676</v>
      </c>
      <c r="L103" s="220">
        <f>(L85-L49)*(-1)</f>
        <v>33604</v>
      </c>
      <c r="M103" s="220"/>
      <c r="N103" s="220">
        <f>(N85-N49)*(-1)</f>
        <v>25911</v>
      </c>
      <c r="O103" s="220"/>
      <c r="P103" s="220">
        <f>(P85-P49)*(-1)</f>
        <v>25911</v>
      </c>
      <c r="Q103" s="220"/>
      <c r="R103" s="712">
        <f>Q103/P103</f>
        <v>0</v>
      </c>
    </row>
    <row r="104" spans="1:18" ht="17.25" customHeight="1" thickBot="1">
      <c r="A104" s="645">
        <v>15</v>
      </c>
      <c r="B104" s="618" t="s">
        <v>15</v>
      </c>
      <c r="C104" s="2" t="s">
        <v>626</v>
      </c>
      <c r="D104" s="220">
        <f aca="true" t="shared" si="78" ref="D104:J104">D97-D66</f>
        <v>17386</v>
      </c>
      <c r="E104" s="220">
        <f t="shared" si="78"/>
        <v>0</v>
      </c>
      <c r="F104" s="220">
        <f t="shared" si="78"/>
        <v>17386</v>
      </c>
      <c r="G104" s="220">
        <f t="shared" si="78"/>
        <v>0</v>
      </c>
      <c r="H104" s="220">
        <f t="shared" si="78"/>
        <v>17386</v>
      </c>
      <c r="I104" s="220">
        <f t="shared" si="78"/>
        <v>12614</v>
      </c>
      <c r="J104" s="220">
        <f t="shared" si="78"/>
        <v>30000</v>
      </c>
      <c r="K104" s="220">
        <f aca="true" t="shared" si="79" ref="K104:Q104">K97-K66</f>
        <v>0</v>
      </c>
      <c r="L104" s="220">
        <f t="shared" si="79"/>
        <v>30000</v>
      </c>
      <c r="M104" s="220">
        <f t="shared" si="79"/>
        <v>0</v>
      </c>
      <c r="N104" s="220">
        <f t="shared" si="79"/>
        <v>30000</v>
      </c>
      <c r="O104" s="220">
        <f t="shared" si="79"/>
        <v>0</v>
      </c>
      <c r="P104" s="220">
        <f t="shared" si="79"/>
        <v>30000</v>
      </c>
      <c r="Q104" s="220">
        <f t="shared" si="79"/>
        <v>33792</v>
      </c>
      <c r="R104" s="712">
        <f>Q104/P104</f>
        <v>1.1264</v>
      </c>
    </row>
    <row r="105" spans="1:18" ht="17.25" customHeight="1" thickBot="1">
      <c r="A105" s="646"/>
      <c r="B105" s="618"/>
      <c r="C105" s="2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712"/>
    </row>
    <row r="106" spans="1:18" ht="17.25" customHeight="1" thickBot="1">
      <c r="A106" s="174">
        <v>16</v>
      </c>
      <c r="B106" s="621" t="s">
        <v>428</v>
      </c>
      <c r="C106" s="84" t="s">
        <v>574</v>
      </c>
      <c r="D106" s="221">
        <f aca="true" t="shared" si="80" ref="D106:J106">D107+D110</f>
        <v>63297</v>
      </c>
      <c r="E106" s="221">
        <f t="shared" si="80"/>
        <v>0</v>
      </c>
      <c r="F106" s="221">
        <f t="shared" si="80"/>
        <v>63297</v>
      </c>
      <c r="G106" s="221">
        <f t="shared" si="80"/>
        <v>0</v>
      </c>
      <c r="H106" s="221">
        <f t="shared" si="80"/>
        <v>63297</v>
      </c>
      <c r="I106" s="221">
        <f t="shared" si="80"/>
        <v>-889</v>
      </c>
      <c r="J106" s="221">
        <f t="shared" si="80"/>
        <v>62408</v>
      </c>
      <c r="K106" s="221">
        <f aca="true" t="shared" si="81" ref="K106:Q106">K107+K110</f>
        <v>12061</v>
      </c>
      <c r="L106" s="221">
        <f t="shared" si="81"/>
        <v>74469</v>
      </c>
      <c r="M106" s="221">
        <f t="shared" si="81"/>
        <v>0</v>
      </c>
      <c r="N106" s="221">
        <f t="shared" si="81"/>
        <v>74469</v>
      </c>
      <c r="O106" s="221">
        <f t="shared" si="81"/>
        <v>0</v>
      </c>
      <c r="P106" s="221">
        <f t="shared" si="81"/>
        <v>74469</v>
      </c>
      <c r="Q106" s="221">
        <f t="shared" si="81"/>
        <v>74469</v>
      </c>
      <c r="R106" s="709">
        <f>Q106/P106</f>
        <v>1</v>
      </c>
    </row>
    <row r="107" spans="1:18" ht="17.25" customHeight="1">
      <c r="A107" s="615">
        <v>17</v>
      </c>
      <c r="B107" s="618" t="s">
        <v>9</v>
      </c>
      <c r="C107" s="2" t="s">
        <v>575</v>
      </c>
      <c r="D107" s="220">
        <f aca="true" t="shared" si="82" ref="D107:J107">D108+D109</f>
        <v>63297</v>
      </c>
      <c r="E107" s="220">
        <f t="shared" si="82"/>
        <v>0</v>
      </c>
      <c r="F107" s="220">
        <f t="shared" si="82"/>
        <v>63297</v>
      </c>
      <c r="G107" s="220">
        <f t="shared" si="82"/>
        <v>0</v>
      </c>
      <c r="H107" s="220">
        <f t="shared" si="82"/>
        <v>63297</v>
      </c>
      <c r="I107" s="220">
        <f t="shared" si="82"/>
        <v>-889</v>
      </c>
      <c r="J107" s="220">
        <f t="shared" si="82"/>
        <v>62408</v>
      </c>
      <c r="K107" s="220">
        <f aca="true" t="shared" si="83" ref="K107:Q107">K108+K109</f>
        <v>12061</v>
      </c>
      <c r="L107" s="220">
        <f t="shared" si="83"/>
        <v>74469</v>
      </c>
      <c r="M107" s="220">
        <f t="shared" si="83"/>
        <v>0</v>
      </c>
      <c r="N107" s="220">
        <f t="shared" si="83"/>
        <v>74469</v>
      </c>
      <c r="O107" s="220">
        <f t="shared" si="83"/>
        <v>0</v>
      </c>
      <c r="P107" s="220">
        <f t="shared" si="83"/>
        <v>74469</v>
      </c>
      <c r="Q107" s="220">
        <f t="shared" si="83"/>
        <v>74469</v>
      </c>
      <c r="R107" s="712">
        <f>Q107/P107</f>
        <v>1</v>
      </c>
    </row>
    <row r="108" spans="1:18" ht="17.25" customHeight="1">
      <c r="A108" s="617">
        <v>18</v>
      </c>
      <c r="B108" s="618" t="s">
        <v>10</v>
      </c>
      <c r="C108" s="2" t="s">
        <v>139</v>
      </c>
      <c r="D108" s="220">
        <v>35705</v>
      </c>
      <c r="E108" s="220"/>
      <c r="F108" s="220">
        <f>D108+E108</f>
        <v>35705</v>
      </c>
      <c r="G108" s="220"/>
      <c r="H108" s="220">
        <f>F108+G108</f>
        <v>35705</v>
      </c>
      <c r="I108" s="220">
        <v>-3297</v>
      </c>
      <c r="J108" s="220">
        <f>H108+I108</f>
        <v>32408</v>
      </c>
      <c r="K108" s="220">
        <v>12061</v>
      </c>
      <c r="L108" s="220">
        <f>J108+K108</f>
        <v>44469</v>
      </c>
      <c r="M108" s="220"/>
      <c r="N108" s="220">
        <f>L108+M108</f>
        <v>44469</v>
      </c>
      <c r="O108" s="220"/>
      <c r="P108" s="220">
        <f>N108+O108</f>
        <v>44469</v>
      </c>
      <c r="Q108" s="220">
        <v>44469</v>
      </c>
      <c r="R108" s="712">
        <f>Q108/P108</f>
        <v>1</v>
      </c>
    </row>
    <row r="109" spans="1:18" ht="17.25" customHeight="1">
      <c r="A109" s="617">
        <v>19</v>
      </c>
      <c r="B109" s="618" t="s">
        <v>195</v>
      </c>
      <c r="C109" s="2" t="s">
        <v>140</v>
      </c>
      <c r="D109" s="220">
        <v>27592</v>
      </c>
      <c r="E109" s="220"/>
      <c r="F109" s="220">
        <f>D109+E109</f>
        <v>27592</v>
      </c>
      <c r="G109" s="220"/>
      <c r="H109" s="220">
        <f>F109+G109</f>
        <v>27592</v>
      </c>
      <c r="I109" s="220">
        <v>2408</v>
      </c>
      <c r="J109" s="220">
        <f>H109+I109</f>
        <v>30000</v>
      </c>
      <c r="K109" s="220"/>
      <c r="L109" s="220">
        <f>J109+K109</f>
        <v>30000</v>
      </c>
      <c r="M109" s="220"/>
      <c r="N109" s="220">
        <f>L109+M109</f>
        <v>30000</v>
      </c>
      <c r="O109" s="220"/>
      <c r="P109" s="220">
        <f>N109+O109</f>
        <v>30000</v>
      </c>
      <c r="Q109" s="220">
        <v>30000</v>
      </c>
      <c r="R109" s="712">
        <f>Q109/P109</f>
        <v>1</v>
      </c>
    </row>
    <row r="110" spans="1:18" ht="17.25" customHeight="1">
      <c r="A110" s="617">
        <v>20</v>
      </c>
      <c r="B110" s="618" t="s">
        <v>15</v>
      </c>
      <c r="C110" s="2" t="s">
        <v>576</v>
      </c>
      <c r="D110" s="220">
        <f aca="true" t="shared" si="84" ref="D110:J110">D111+D112</f>
        <v>0</v>
      </c>
      <c r="E110" s="220">
        <f t="shared" si="84"/>
        <v>0</v>
      </c>
      <c r="F110" s="220">
        <f t="shared" si="84"/>
        <v>0</v>
      </c>
      <c r="G110" s="220">
        <f t="shared" si="84"/>
        <v>0</v>
      </c>
      <c r="H110" s="220">
        <f t="shared" si="84"/>
        <v>0</v>
      </c>
      <c r="I110" s="220">
        <f t="shared" si="84"/>
        <v>0</v>
      </c>
      <c r="J110" s="220">
        <f t="shared" si="84"/>
        <v>0</v>
      </c>
      <c r="K110" s="220">
        <f aca="true" t="shared" si="85" ref="K110:Q110">K111+K112</f>
        <v>0</v>
      </c>
      <c r="L110" s="220">
        <f t="shared" si="85"/>
        <v>0</v>
      </c>
      <c r="M110" s="220">
        <f t="shared" si="85"/>
        <v>0</v>
      </c>
      <c r="N110" s="220">
        <f t="shared" si="85"/>
        <v>0</v>
      </c>
      <c r="O110" s="220">
        <f t="shared" si="85"/>
        <v>0</v>
      </c>
      <c r="P110" s="220">
        <f t="shared" si="85"/>
        <v>0</v>
      </c>
      <c r="Q110" s="220">
        <f t="shared" si="85"/>
        <v>0</v>
      </c>
      <c r="R110" s="712">
        <v>0</v>
      </c>
    </row>
    <row r="111" spans="1:18" ht="17.25" customHeight="1">
      <c r="A111" s="617">
        <v>21</v>
      </c>
      <c r="B111" s="618" t="s">
        <v>16</v>
      </c>
      <c r="C111" s="2" t="s">
        <v>577</v>
      </c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712">
        <v>0</v>
      </c>
    </row>
    <row r="112" spans="1:18" ht="17.25" customHeight="1">
      <c r="A112" s="617">
        <v>22</v>
      </c>
      <c r="B112" s="618" t="s">
        <v>18</v>
      </c>
      <c r="C112" s="2" t="s">
        <v>578</v>
      </c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712">
        <v>0</v>
      </c>
    </row>
    <row r="113" spans="1:18" ht="17.25" customHeight="1">
      <c r="A113" s="619"/>
      <c r="B113" s="618"/>
      <c r="C113" s="2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712"/>
    </row>
    <row r="114" spans="1:18" s="94" customFormat="1" ht="28.5" customHeight="1">
      <c r="A114" s="647">
        <v>23</v>
      </c>
      <c r="B114" s="621" t="s">
        <v>36</v>
      </c>
      <c r="C114" s="638" t="s">
        <v>579</v>
      </c>
      <c r="D114" s="221">
        <f aca="true" t="shared" si="86" ref="D114:J114">D115+D118+D125+D128</f>
        <v>0</v>
      </c>
      <c r="E114" s="221">
        <f t="shared" si="86"/>
        <v>0</v>
      </c>
      <c r="F114" s="221">
        <f t="shared" si="86"/>
        <v>0</v>
      </c>
      <c r="G114" s="221">
        <f t="shared" si="86"/>
        <v>0</v>
      </c>
      <c r="H114" s="221">
        <f t="shared" si="86"/>
        <v>0</v>
      </c>
      <c r="I114" s="221">
        <f t="shared" si="86"/>
        <v>0</v>
      </c>
      <c r="J114" s="221">
        <f t="shared" si="86"/>
        <v>0</v>
      </c>
      <c r="K114" s="221">
        <f aca="true" t="shared" si="87" ref="K114:Q114">K115+K118+K125+K128</f>
        <v>0</v>
      </c>
      <c r="L114" s="221">
        <f t="shared" si="87"/>
        <v>0</v>
      </c>
      <c r="M114" s="221">
        <f t="shared" si="87"/>
        <v>0</v>
      </c>
      <c r="N114" s="221">
        <f t="shared" si="87"/>
        <v>0</v>
      </c>
      <c r="O114" s="221">
        <f t="shared" si="87"/>
        <v>0</v>
      </c>
      <c r="P114" s="221">
        <f t="shared" si="87"/>
        <v>0</v>
      </c>
      <c r="Q114" s="221">
        <f t="shared" si="87"/>
        <v>0</v>
      </c>
      <c r="R114" s="709">
        <v>0</v>
      </c>
    </row>
    <row r="115" spans="1:18" ht="17.25" customHeight="1">
      <c r="A115" s="619">
        <v>24</v>
      </c>
      <c r="B115" s="618" t="s">
        <v>9</v>
      </c>
      <c r="C115" s="2" t="s">
        <v>580</v>
      </c>
      <c r="D115" s="220">
        <f aca="true" t="shared" si="88" ref="D115:J115">D116+D117</f>
        <v>0</v>
      </c>
      <c r="E115" s="220">
        <f t="shared" si="88"/>
        <v>0</v>
      </c>
      <c r="F115" s="220">
        <f t="shared" si="88"/>
        <v>0</v>
      </c>
      <c r="G115" s="220">
        <f t="shared" si="88"/>
        <v>0</v>
      </c>
      <c r="H115" s="220">
        <f t="shared" si="88"/>
        <v>0</v>
      </c>
      <c r="I115" s="220">
        <f t="shared" si="88"/>
        <v>0</v>
      </c>
      <c r="J115" s="220">
        <f t="shared" si="88"/>
        <v>0</v>
      </c>
      <c r="K115" s="220">
        <f aca="true" t="shared" si="89" ref="K115:Q115">K116+K117</f>
        <v>0</v>
      </c>
      <c r="L115" s="220">
        <f t="shared" si="89"/>
        <v>0</v>
      </c>
      <c r="M115" s="220">
        <f t="shared" si="89"/>
        <v>0</v>
      </c>
      <c r="N115" s="220">
        <f t="shared" si="89"/>
        <v>0</v>
      </c>
      <c r="O115" s="220">
        <f t="shared" si="89"/>
        <v>0</v>
      </c>
      <c r="P115" s="220">
        <f t="shared" si="89"/>
        <v>0</v>
      </c>
      <c r="Q115" s="220">
        <f t="shared" si="89"/>
        <v>0</v>
      </c>
      <c r="R115" s="712">
        <v>0</v>
      </c>
    </row>
    <row r="116" spans="1:18" ht="17.25" customHeight="1">
      <c r="A116" s="619">
        <v>25</v>
      </c>
      <c r="B116" s="618" t="s">
        <v>10</v>
      </c>
      <c r="C116" s="2" t="s">
        <v>581</v>
      </c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712">
        <v>0</v>
      </c>
    </row>
    <row r="117" spans="1:18" ht="17.25" customHeight="1">
      <c r="A117" s="617">
        <v>26</v>
      </c>
      <c r="B117" s="618" t="s">
        <v>195</v>
      </c>
      <c r="C117" s="2" t="s">
        <v>582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712">
        <v>0</v>
      </c>
    </row>
    <row r="118" spans="1:18" ht="17.25" customHeight="1">
      <c r="A118" s="617">
        <v>27</v>
      </c>
      <c r="B118" s="618" t="s">
        <v>15</v>
      </c>
      <c r="C118" s="2" t="s">
        <v>583</v>
      </c>
      <c r="D118" s="220">
        <f aca="true" t="shared" si="90" ref="D118:J118">D119+D122</f>
        <v>0</v>
      </c>
      <c r="E118" s="220">
        <f t="shared" si="90"/>
        <v>0</v>
      </c>
      <c r="F118" s="220">
        <f t="shared" si="90"/>
        <v>0</v>
      </c>
      <c r="G118" s="220">
        <f t="shared" si="90"/>
        <v>0</v>
      </c>
      <c r="H118" s="220">
        <f t="shared" si="90"/>
        <v>0</v>
      </c>
      <c r="I118" s="220">
        <f t="shared" si="90"/>
        <v>0</v>
      </c>
      <c r="J118" s="220">
        <f t="shared" si="90"/>
        <v>0</v>
      </c>
      <c r="K118" s="220">
        <f aca="true" t="shared" si="91" ref="K118:Q118">K119+K122</f>
        <v>0</v>
      </c>
      <c r="L118" s="220">
        <f t="shared" si="91"/>
        <v>0</v>
      </c>
      <c r="M118" s="220">
        <f t="shared" si="91"/>
        <v>0</v>
      </c>
      <c r="N118" s="220">
        <f t="shared" si="91"/>
        <v>0</v>
      </c>
      <c r="O118" s="220">
        <f t="shared" si="91"/>
        <v>0</v>
      </c>
      <c r="P118" s="220">
        <f t="shared" si="91"/>
        <v>0</v>
      </c>
      <c r="Q118" s="220">
        <f t="shared" si="91"/>
        <v>0</v>
      </c>
      <c r="R118" s="712">
        <v>0</v>
      </c>
    </row>
    <row r="119" spans="1:18" ht="17.25" customHeight="1">
      <c r="A119" s="617">
        <v>28</v>
      </c>
      <c r="B119" s="618" t="s">
        <v>16</v>
      </c>
      <c r="C119" s="2" t="s">
        <v>584</v>
      </c>
      <c r="D119" s="220">
        <f aca="true" t="shared" si="92" ref="D119:J119">D120+D121</f>
        <v>0</v>
      </c>
      <c r="E119" s="220">
        <f t="shared" si="92"/>
        <v>0</v>
      </c>
      <c r="F119" s="220">
        <f t="shared" si="92"/>
        <v>0</v>
      </c>
      <c r="G119" s="220">
        <f t="shared" si="92"/>
        <v>0</v>
      </c>
      <c r="H119" s="220">
        <f t="shared" si="92"/>
        <v>0</v>
      </c>
      <c r="I119" s="220">
        <f t="shared" si="92"/>
        <v>0</v>
      </c>
      <c r="J119" s="220">
        <f t="shared" si="92"/>
        <v>0</v>
      </c>
      <c r="K119" s="220">
        <f aca="true" t="shared" si="93" ref="K119:Q119">K120+K121</f>
        <v>0</v>
      </c>
      <c r="L119" s="220">
        <f t="shared" si="93"/>
        <v>0</v>
      </c>
      <c r="M119" s="220">
        <f t="shared" si="93"/>
        <v>0</v>
      </c>
      <c r="N119" s="220">
        <f t="shared" si="93"/>
        <v>0</v>
      </c>
      <c r="O119" s="220">
        <f t="shared" si="93"/>
        <v>0</v>
      </c>
      <c r="P119" s="220">
        <f t="shared" si="93"/>
        <v>0</v>
      </c>
      <c r="Q119" s="220">
        <f t="shared" si="93"/>
        <v>0</v>
      </c>
      <c r="R119" s="712">
        <v>0</v>
      </c>
    </row>
    <row r="120" spans="1:18" ht="17.25" customHeight="1" thickBot="1">
      <c r="A120" s="645">
        <v>29</v>
      </c>
      <c r="B120" s="618" t="s">
        <v>406</v>
      </c>
      <c r="C120" s="2" t="s">
        <v>585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712">
        <v>0</v>
      </c>
    </row>
    <row r="121" spans="1:18" ht="17.25" customHeight="1" thickBot="1">
      <c r="A121" s="639">
        <v>30</v>
      </c>
      <c r="B121" s="618" t="s">
        <v>407</v>
      </c>
      <c r="C121" s="649" t="s">
        <v>586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712">
        <v>0</v>
      </c>
    </row>
    <row r="122" spans="1:18" ht="16.5" customHeight="1" thickBot="1">
      <c r="A122" s="639">
        <v>31</v>
      </c>
      <c r="B122" s="618" t="s">
        <v>18</v>
      </c>
      <c r="C122" s="650" t="s">
        <v>587</v>
      </c>
      <c r="D122" s="220">
        <f aca="true" t="shared" si="94" ref="D122:J122">D123+D124</f>
        <v>0</v>
      </c>
      <c r="E122" s="220">
        <f t="shared" si="94"/>
        <v>0</v>
      </c>
      <c r="F122" s="220">
        <f t="shared" si="94"/>
        <v>0</v>
      </c>
      <c r="G122" s="220">
        <f t="shared" si="94"/>
        <v>0</v>
      </c>
      <c r="H122" s="220">
        <f t="shared" si="94"/>
        <v>0</v>
      </c>
      <c r="I122" s="220">
        <f t="shared" si="94"/>
        <v>0</v>
      </c>
      <c r="J122" s="220">
        <f t="shared" si="94"/>
        <v>0</v>
      </c>
      <c r="K122" s="220">
        <f aca="true" t="shared" si="95" ref="K122:Q122">K123+K124</f>
        <v>0</v>
      </c>
      <c r="L122" s="220">
        <f t="shared" si="95"/>
        <v>0</v>
      </c>
      <c r="M122" s="220">
        <f t="shared" si="95"/>
        <v>0</v>
      </c>
      <c r="N122" s="220">
        <f t="shared" si="95"/>
        <v>0</v>
      </c>
      <c r="O122" s="220">
        <f t="shared" si="95"/>
        <v>0</v>
      </c>
      <c r="P122" s="220">
        <f t="shared" si="95"/>
        <v>0</v>
      </c>
      <c r="Q122" s="220">
        <f t="shared" si="95"/>
        <v>0</v>
      </c>
      <c r="R122" s="712">
        <v>0</v>
      </c>
    </row>
    <row r="123" spans="1:18" ht="17.25" customHeight="1" thickBot="1">
      <c r="A123" s="639">
        <v>32</v>
      </c>
      <c r="B123" s="618" t="s">
        <v>535</v>
      </c>
      <c r="C123" s="2" t="s">
        <v>585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712">
        <v>0</v>
      </c>
    </row>
    <row r="124" spans="1:18" ht="17.25" customHeight="1">
      <c r="A124" s="651">
        <v>33</v>
      </c>
      <c r="B124" s="618" t="s">
        <v>537</v>
      </c>
      <c r="C124" s="649" t="s">
        <v>586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712">
        <v>0</v>
      </c>
    </row>
    <row r="125" spans="1:18" ht="17.25" customHeight="1" thickBot="1">
      <c r="A125" s="645">
        <v>34</v>
      </c>
      <c r="B125" s="618" t="s">
        <v>38</v>
      </c>
      <c r="C125" s="2" t="s">
        <v>588</v>
      </c>
      <c r="D125" s="220">
        <f aca="true" t="shared" si="96" ref="D125:J125">D126+D127</f>
        <v>0</v>
      </c>
      <c r="E125" s="220">
        <f t="shared" si="96"/>
        <v>0</v>
      </c>
      <c r="F125" s="220">
        <f t="shared" si="96"/>
        <v>0</v>
      </c>
      <c r="G125" s="220">
        <f t="shared" si="96"/>
        <v>0</v>
      </c>
      <c r="H125" s="220">
        <f t="shared" si="96"/>
        <v>0</v>
      </c>
      <c r="I125" s="220">
        <f t="shared" si="96"/>
        <v>0</v>
      </c>
      <c r="J125" s="220">
        <f t="shared" si="96"/>
        <v>0</v>
      </c>
      <c r="K125" s="220">
        <f aca="true" t="shared" si="97" ref="K125:Q125">K126+K127</f>
        <v>0</v>
      </c>
      <c r="L125" s="220">
        <f t="shared" si="97"/>
        <v>0</v>
      </c>
      <c r="M125" s="220">
        <f t="shared" si="97"/>
        <v>0</v>
      </c>
      <c r="N125" s="220">
        <f t="shared" si="97"/>
        <v>0</v>
      </c>
      <c r="O125" s="220">
        <f t="shared" si="97"/>
        <v>0</v>
      </c>
      <c r="P125" s="220">
        <f t="shared" si="97"/>
        <v>0</v>
      </c>
      <c r="Q125" s="220">
        <f t="shared" si="97"/>
        <v>0</v>
      </c>
      <c r="R125" s="712">
        <v>0</v>
      </c>
    </row>
    <row r="126" spans="1:18" ht="17.25" customHeight="1" thickBot="1">
      <c r="A126" s="639">
        <v>35</v>
      </c>
      <c r="B126" s="618" t="s">
        <v>183</v>
      </c>
      <c r="C126" s="2" t="s">
        <v>118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712">
        <v>0</v>
      </c>
    </row>
    <row r="127" spans="1:18" ht="17.25" customHeight="1">
      <c r="A127" s="615">
        <v>36</v>
      </c>
      <c r="B127" s="618" t="s">
        <v>420</v>
      </c>
      <c r="C127" s="2" t="s">
        <v>120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712">
        <v>0</v>
      </c>
    </row>
    <row r="128" spans="1:18" ht="17.25" customHeight="1">
      <c r="A128" s="617">
        <v>37</v>
      </c>
      <c r="B128" s="618" t="s">
        <v>39</v>
      </c>
      <c r="C128" s="2" t="s">
        <v>589</v>
      </c>
      <c r="D128" s="220">
        <f aca="true" t="shared" si="98" ref="D128:J128">D129+D130</f>
        <v>0</v>
      </c>
      <c r="E128" s="220">
        <f t="shared" si="98"/>
        <v>0</v>
      </c>
      <c r="F128" s="220">
        <f t="shared" si="98"/>
        <v>0</v>
      </c>
      <c r="G128" s="220">
        <f t="shared" si="98"/>
        <v>0</v>
      </c>
      <c r="H128" s="220">
        <f t="shared" si="98"/>
        <v>0</v>
      </c>
      <c r="I128" s="220">
        <f t="shared" si="98"/>
        <v>0</v>
      </c>
      <c r="J128" s="220">
        <f t="shared" si="98"/>
        <v>0</v>
      </c>
      <c r="K128" s="220">
        <f aca="true" t="shared" si="99" ref="K128:Q128">K129+K130</f>
        <v>0</v>
      </c>
      <c r="L128" s="220">
        <f t="shared" si="99"/>
        <v>0</v>
      </c>
      <c r="M128" s="220">
        <f t="shared" si="99"/>
        <v>0</v>
      </c>
      <c r="N128" s="220">
        <f t="shared" si="99"/>
        <v>0</v>
      </c>
      <c r="O128" s="220">
        <f t="shared" si="99"/>
        <v>0</v>
      </c>
      <c r="P128" s="220">
        <f t="shared" si="99"/>
        <v>0</v>
      </c>
      <c r="Q128" s="220">
        <f t="shared" si="99"/>
        <v>0</v>
      </c>
      <c r="R128" s="712">
        <v>0</v>
      </c>
    </row>
    <row r="129" spans="1:18" ht="17.25" customHeight="1">
      <c r="A129" s="617">
        <v>38</v>
      </c>
      <c r="B129" s="618" t="s">
        <v>181</v>
      </c>
      <c r="C129" s="2" t="s">
        <v>118</v>
      </c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712">
        <v>0</v>
      </c>
    </row>
    <row r="130" spans="1:18" s="94" customFormat="1" ht="17.25" customHeight="1">
      <c r="A130" s="622">
        <v>39</v>
      </c>
      <c r="B130" s="618" t="s">
        <v>182</v>
      </c>
      <c r="C130" s="2" t="s">
        <v>120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712">
        <v>0</v>
      </c>
    </row>
    <row r="131" spans="1:18" ht="17.25" customHeight="1">
      <c r="A131" s="617">
        <v>40</v>
      </c>
      <c r="B131" s="618"/>
      <c r="C131" s="652" t="s">
        <v>590</v>
      </c>
      <c r="D131" s="221">
        <f aca="true" t="shared" si="100" ref="D131:J131">D106+D114</f>
        <v>63297</v>
      </c>
      <c r="E131" s="221">
        <f t="shared" si="100"/>
        <v>0</v>
      </c>
      <c r="F131" s="221">
        <f t="shared" si="100"/>
        <v>63297</v>
      </c>
      <c r="G131" s="221">
        <f t="shared" si="100"/>
        <v>0</v>
      </c>
      <c r="H131" s="221">
        <f t="shared" si="100"/>
        <v>63297</v>
      </c>
      <c r="I131" s="221">
        <f t="shared" si="100"/>
        <v>-889</v>
      </c>
      <c r="J131" s="221">
        <f t="shared" si="100"/>
        <v>62408</v>
      </c>
      <c r="K131" s="221">
        <f aca="true" t="shared" si="101" ref="K131:Q131">K106+K114</f>
        <v>12061</v>
      </c>
      <c r="L131" s="221">
        <f t="shared" si="101"/>
        <v>74469</v>
      </c>
      <c r="M131" s="221">
        <f t="shared" si="101"/>
        <v>0</v>
      </c>
      <c r="N131" s="221">
        <f t="shared" si="101"/>
        <v>74469</v>
      </c>
      <c r="O131" s="221">
        <f t="shared" si="101"/>
        <v>0</v>
      </c>
      <c r="P131" s="221">
        <f t="shared" si="101"/>
        <v>74469</v>
      </c>
      <c r="Q131" s="221">
        <f t="shared" si="101"/>
        <v>74469</v>
      </c>
      <c r="R131" s="709">
        <f>Q131/P131</f>
        <v>1</v>
      </c>
    </row>
    <row r="132" spans="1:18" ht="17.25" customHeight="1">
      <c r="A132" s="619"/>
      <c r="B132" s="618"/>
      <c r="C132" s="652"/>
      <c r="D132" s="609"/>
      <c r="E132" s="609"/>
      <c r="F132" s="609"/>
      <c r="G132" s="609"/>
      <c r="H132" s="609"/>
      <c r="I132" s="609"/>
      <c r="J132" s="609"/>
      <c r="K132" s="609"/>
      <c r="L132" s="609"/>
      <c r="M132" s="609"/>
      <c r="N132" s="609"/>
      <c r="O132" s="609"/>
      <c r="P132" s="609"/>
      <c r="Q132" s="609"/>
      <c r="R132" s="712"/>
    </row>
    <row r="133" spans="1:18" s="94" customFormat="1" ht="17.25" customHeight="1" thickBot="1">
      <c r="A133" s="629">
        <v>41</v>
      </c>
      <c r="B133" s="621" t="s">
        <v>429</v>
      </c>
      <c r="C133" s="84" t="s">
        <v>591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709"/>
    </row>
    <row r="134" spans="1:18" ht="17.25" customHeight="1" thickBot="1">
      <c r="A134" s="646"/>
      <c r="B134" s="618" t="s">
        <v>9</v>
      </c>
      <c r="C134" s="2" t="s">
        <v>592</v>
      </c>
      <c r="D134" s="220">
        <f aca="true" t="shared" si="102" ref="D134:J134">D135+D136</f>
        <v>99755</v>
      </c>
      <c r="E134" s="220">
        <f t="shared" si="102"/>
        <v>598</v>
      </c>
      <c r="F134" s="220">
        <f t="shared" si="102"/>
        <v>100353</v>
      </c>
      <c r="G134" s="220">
        <f t="shared" si="102"/>
        <v>182</v>
      </c>
      <c r="H134" s="220">
        <f t="shared" si="102"/>
        <v>100535</v>
      </c>
      <c r="I134" s="220">
        <f t="shared" si="102"/>
        <v>-21847</v>
      </c>
      <c r="J134" s="220">
        <f t="shared" si="102"/>
        <v>78688</v>
      </c>
      <c r="K134" s="220">
        <f aca="true" t="shared" si="103" ref="K134:Q134">K135+K136</f>
        <v>-615</v>
      </c>
      <c r="L134" s="220">
        <f t="shared" si="103"/>
        <v>78073</v>
      </c>
      <c r="M134" s="220">
        <f t="shared" si="103"/>
        <v>-7693</v>
      </c>
      <c r="N134" s="220">
        <f t="shared" si="103"/>
        <v>70380</v>
      </c>
      <c r="O134" s="220">
        <f t="shared" si="103"/>
        <v>0</v>
      </c>
      <c r="P134" s="220">
        <f t="shared" si="103"/>
        <v>70380</v>
      </c>
      <c r="Q134" s="220">
        <f t="shared" si="103"/>
        <v>70380</v>
      </c>
      <c r="R134" s="712">
        <f>Q134/P134</f>
        <v>1</v>
      </c>
    </row>
    <row r="135" spans="1:18" ht="17.25" customHeight="1" thickBot="1">
      <c r="A135" s="646"/>
      <c r="B135" s="618" t="s">
        <v>10</v>
      </c>
      <c r="C135" s="2" t="s">
        <v>593</v>
      </c>
      <c r="D135" s="220">
        <v>89549</v>
      </c>
      <c r="E135" s="220">
        <v>598</v>
      </c>
      <c r="F135" s="220">
        <f>D135+E135</f>
        <v>90147</v>
      </c>
      <c r="G135" s="220">
        <v>182</v>
      </c>
      <c r="H135" s="220">
        <f>F135+G135</f>
        <v>90329</v>
      </c>
      <c r="I135" s="220">
        <f>420-12061</f>
        <v>-11641</v>
      </c>
      <c r="J135" s="220">
        <f>H135+I135</f>
        <v>78688</v>
      </c>
      <c r="K135" s="220">
        <f>77+1316+82+61+25-2176</f>
        <v>-615</v>
      </c>
      <c r="L135" s="220">
        <f>J135+K135</f>
        <v>78073</v>
      </c>
      <c r="M135" s="220">
        <v>-7693</v>
      </c>
      <c r="N135" s="220">
        <f>L135+M135</f>
        <v>70380</v>
      </c>
      <c r="O135" s="220"/>
      <c r="P135" s="220">
        <f>N135+O135</f>
        <v>70380</v>
      </c>
      <c r="Q135" s="220">
        <v>70380</v>
      </c>
      <c r="R135" s="712">
        <f>Q135/P135</f>
        <v>1</v>
      </c>
    </row>
    <row r="136" spans="1:18" ht="17.25" customHeight="1" thickBot="1">
      <c r="A136" s="646"/>
      <c r="B136" s="618" t="s">
        <v>195</v>
      </c>
      <c r="C136" s="2" t="s">
        <v>594</v>
      </c>
      <c r="D136" s="220">
        <f>10206</f>
        <v>10206</v>
      </c>
      <c r="E136" s="220"/>
      <c r="F136" s="220">
        <f>D136+E136</f>
        <v>10206</v>
      </c>
      <c r="G136" s="220"/>
      <c r="H136" s="220">
        <f>F136+G136</f>
        <v>10206</v>
      </c>
      <c r="I136" s="220">
        <v>-10206</v>
      </c>
      <c r="J136" s="220">
        <f>H136+I136</f>
        <v>0</v>
      </c>
      <c r="K136" s="220"/>
      <c r="L136" s="220">
        <f>J136+K136</f>
        <v>0</v>
      </c>
      <c r="M136" s="220"/>
      <c r="N136" s="220">
        <f>L136+M136</f>
        <v>0</v>
      </c>
      <c r="O136" s="220"/>
      <c r="P136" s="220">
        <f>N136+O136</f>
        <v>0</v>
      </c>
      <c r="Q136" s="220"/>
      <c r="R136" s="712">
        <v>0</v>
      </c>
    </row>
    <row r="137" spans="1:18" ht="17.25" customHeight="1" thickBot="1">
      <c r="A137" s="646"/>
      <c r="B137" s="618" t="s">
        <v>15</v>
      </c>
      <c r="C137" s="2" t="s">
        <v>595</v>
      </c>
      <c r="D137" s="220">
        <f aca="true" t="shared" si="104" ref="D137:J137">D138+D139</f>
        <v>0</v>
      </c>
      <c r="E137" s="220">
        <f t="shared" si="104"/>
        <v>0</v>
      </c>
      <c r="F137" s="220">
        <f t="shared" si="104"/>
        <v>0</v>
      </c>
      <c r="G137" s="220">
        <f t="shared" si="104"/>
        <v>0</v>
      </c>
      <c r="H137" s="220">
        <f t="shared" si="104"/>
        <v>0</v>
      </c>
      <c r="I137" s="220">
        <f t="shared" si="104"/>
        <v>0</v>
      </c>
      <c r="J137" s="220">
        <f t="shared" si="104"/>
        <v>0</v>
      </c>
      <c r="K137" s="220">
        <f aca="true" t="shared" si="105" ref="K137:Q137">K138+K139</f>
        <v>0</v>
      </c>
      <c r="L137" s="220">
        <f t="shared" si="105"/>
        <v>0</v>
      </c>
      <c r="M137" s="220">
        <f t="shared" si="105"/>
        <v>0</v>
      </c>
      <c r="N137" s="220">
        <f t="shared" si="105"/>
        <v>0</v>
      </c>
      <c r="O137" s="220">
        <f t="shared" si="105"/>
        <v>0</v>
      </c>
      <c r="P137" s="220">
        <f t="shared" si="105"/>
        <v>0</v>
      </c>
      <c r="Q137" s="220">
        <f t="shared" si="105"/>
        <v>0</v>
      </c>
      <c r="R137" s="712">
        <v>0</v>
      </c>
    </row>
    <row r="138" spans="1:18" ht="17.25" customHeight="1" thickBot="1">
      <c r="A138" s="646"/>
      <c r="B138" s="618" t="s">
        <v>16</v>
      </c>
      <c r="C138" s="2" t="s">
        <v>185</v>
      </c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712">
        <v>0</v>
      </c>
    </row>
    <row r="139" spans="1:18" ht="17.25" customHeight="1" thickBot="1">
      <c r="A139" s="646"/>
      <c r="B139" s="618" t="s">
        <v>18</v>
      </c>
      <c r="C139" s="2" t="s">
        <v>186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712">
        <v>0</v>
      </c>
    </row>
    <row r="140" spans="1:18" ht="17.25" customHeight="1" thickBot="1">
      <c r="A140" s="646"/>
      <c r="B140" s="618" t="s">
        <v>38</v>
      </c>
      <c r="C140" s="2" t="s">
        <v>596</v>
      </c>
      <c r="D140" s="220">
        <f aca="true" t="shared" si="106" ref="D140:J140">D141+D144</f>
        <v>0</v>
      </c>
      <c r="E140" s="220">
        <f t="shared" si="106"/>
        <v>0</v>
      </c>
      <c r="F140" s="220">
        <f t="shared" si="106"/>
        <v>0</v>
      </c>
      <c r="G140" s="220">
        <f t="shared" si="106"/>
        <v>0</v>
      </c>
      <c r="H140" s="220">
        <f t="shared" si="106"/>
        <v>0</v>
      </c>
      <c r="I140" s="220">
        <f t="shared" si="106"/>
        <v>0</v>
      </c>
      <c r="J140" s="220">
        <f t="shared" si="106"/>
        <v>0</v>
      </c>
      <c r="K140" s="220">
        <f aca="true" t="shared" si="107" ref="K140:Q140">K141+K144</f>
        <v>0</v>
      </c>
      <c r="L140" s="220">
        <f t="shared" si="107"/>
        <v>0</v>
      </c>
      <c r="M140" s="220">
        <f t="shared" si="107"/>
        <v>0</v>
      </c>
      <c r="N140" s="220">
        <f t="shared" si="107"/>
        <v>0</v>
      </c>
      <c r="O140" s="220">
        <f t="shared" si="107"/>
        <v>0</v>
      </c>
      <c r="P140" s="220">
        <f t="shared" si="107"/>
        <v>0</v>
      </c>
      <c r="Q140" s="220">
        <f t="shared" si="107"/>
        <v>0</v>
      </c>
      <c r="R140" s="712">
        <v>0</v>
      </c>
    </row>
    <row r="141" spans="1:18" ht="17.25" customHeight="1" thickBot="1">
      <c r="A141" s="646"/>
      <c r="B141" s="618" t="s">
        <v>183</v>
      </c>
      <c r="C141" s="2" t="s">
        <v>597</v>
      </c>
      <c r="D141" s="220">
        <f aca="true" t="shared" si="108" ref="D141:J141">D142+D143</f>
        <v>0</v>
      </c>
      <c r="E141" s="220">
        <f t="shared" si="108"/>
        <v>0</v>
      </c>
      <c r="F141" s="220">
        <f t="shared" si="108"/>
        <v>0</v>
      </c>
      <c r="G141" s="220">
        <f t="shared" si="108"/>
        <v>0</v>
      </c>
      <c r="H141" s="220">
        <f t="shared" si="108"/>
        <v>0</v>
      </c>
      <c r="I141" s="220">
        <f t="shared" si="108"/>
        <v>0</v>
      </c>
      <c r="J141" s="220">
        <f t="shared" si="108"/>
        <v>0</v>
      </c>
      <c r="K141" s="220">
        <f aca="true" t="shared" si="109" ref="K141:Q141">K142+K143</f>
        <v>0</v>
      </c>
      <c r="L141" s="220">
        <f t="shared" si="109"/>
        <v>0</v>
      </c>
      <c r="M141" s="220">
        <f t="shared" si="109"/>
        <v>0</v>
      </c>
      <c r="N141" s="220">
        <f t="shared" si="109"/>
        <v>0</v>
      </c>
      <c r="O141" s="220">
        <f t="shared" si="109"/>
        <v>0</v>
      </c>
      <c r="P141" s="220">
        <f t="shared" si="109"/>
        <v>0</v>
      </c>
      <c r="Q141" s="220">
        <f t="shared" si="109"/>
        <v>0</v>
      </c>
      <c r="R141" s="712">
        <v>0</v>
      </c>
    </row>
    <row r="142" spans="1:18" ht="17.25" customHeight="1" thickBot="1">
      <c r="A142" s="646"/>
      <c r="B142" s="618" t="s">
        <v>505</v>
      </c>
      <c r="C142" s="2" t="s">
        <v>598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712">
        <v>0</v>
      </c>
    </row>
    <row r="143" spans="1:18" ht="17.25" customHeight="1" thickBot="1">
      <c r="A143" s="646"/>
      <c r="B143" s="618" t="s">
        <v>507</v>
      </c>
      <c r="C143" s="2" t="s">
        <v>599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712">
        <v>0</v>
      </c>
    </row>
    <row r="144" spans="1:18" ht="17.25" customHeight="1" thickBot="1">
      <c r="A144" s="646"/>
      <c r="B144" s="618" t="s">
        <v>420</v>
      </c>
      <c r="C144" s="2" t="s">
        <v>600</v>
      </c>
      <c r="D144" s="220">
        <f aca="true" t="shared" si="110" ref="D144:J144">D145+D146</f>
        <v>0</v>
      </c>
      <c r="E144" s="220">
        <f t="shared" si="110"/>
        <v>0</v>
      </c>
      <c r="F144" s="220">
        <f t="shared" si="110"/>
        <v>0</v>
      </c>
      <c r="G144" s="220">
        <f t="shared" si="110"/>
        <v>0</v>
      </c>
      <c r="H144" s="220">
        <f t="shared" si="110"/>
        <v>0</v>
      </c>
      <c r="I144" s="220">
        <f t="shared" si="110"/>
        <v>0</v>
      </c>
      <c r="J144" s="220">
        <f t="shared" si="110"/>
        <v>0</v>
      </c>
      <c r="K144" s="220">
        <f aca="true" t="shared" si="111" ref="K144:Q144">K145+K146</f>
        <v>0</v>
      </c>
      <c r="L144" s="220">
        <f t="shared" si="111"/>
        <v>0</v>
      </c>
      <c r="M144" s="220">
        <f t="shared" si="111"/>
        <v>0</v>
      </c>
      <c r="N144" s="220">
        <f t="shared" si="111"/>
        <v>0</v>
      </c>
      <c r="O144" s="220">
        <f t="shared" si="111"/>
        <v>0</v>
      </c>
      <c r="P144" s="220">
        <f t="shared" si="111"/>
        <v>0</v>
      </c>
      <c r="Q144" s="220">
        <f t="shared" si="111"/>
        <v>0</v>
      </c>
      <c r="R144" s="712">
        <v>0</v>
      </c>
    </row>
    <row r="145" spans="1:18" ht="17.25" customHeight="1" thickBot="1">
      <c r="A145" s="646"/>
      <c r="B145" s="618" t="s">
        <v>514</v>
      </c>
      <c r="C145" s="2" t="s">
        <v>598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712">
        <v>0</v>
      </c>
    </row>
    <row r="146" spans="1:18" ht="17.25" customHeight="1" thickBot="1">
      <c r="A146" s="646"/>
      <c r="B146" s="618" t="s">
        <v>516</v>
      </c>
      <c r="C146" s="2" t="s">
        <v>599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712">
        <v>0</v>
      </c>
    </row>
    <row r="147" spans="1:18" ht="17.25" customHeight="1" thickBot="1">
      <c r="A147" s="646"/>
      <c r="B147" s="618" t="s">
        <v>39</v>
      </c>
      <c r="C147" s="2" t="s">
        <v>601</v>
      </c>
      <c r="D147" s="220">
        <f aca="true" t="shared" si="112" ref="D147:J147">D148+D149</f>
        <v>0</v>
      </c>
      <c r="E147" s="220">
        <f t="shared" si="112"/>
        <v>0</v>
      </c>
      <c r="F147" s="220">
        <f t="shared" si="112"/>
        <v>0</v>
      </c>
      <c r="G147" s="220">
        <f t="shared" si="112"/>
        <v>0</v>
      </c>
      <c r="H147" s="220">
        <f t="shared" si="112"/>
        <v>0</v>
      </c>
      <c r="I147" s="220">
        <f t="shared" si="112"/>
        <v>0</v>
      </c>
      <c r="J147" s="220">
        <f t="shared" si="112"/>
        <v>0</v>
      </c>
      <c r="K147" s="220">
        <f aca="true" t="shared" si="113" ref="K147:Q147">K148+K149</f>
        <v>0</v>
      </c>
      <c r="L147" s="220">
        <f t="shared" si="113"/>
        <v>0</v>
      </c>
      <c r="M147" s="220">
        <f t="shared" si="113"/>
        <v>0</v>
      </c>
      <c r="N147" s="220">
        <f t="shared" si="113"/>
        <v>0</v>
      </c>
      <c r="O147" s="220">
        <f t="shared" si="113"/>
        <v>0</v>
      </c>
      <c r="P147" s="220">
        <f t="shared" si="113"/>
        <v>0</v>
      </c>
      <c r="Q147" s="220">
        <f t="shared" si="113"/>
        <v>0</v>
      </c>
      <c r="R147" s="712">
        <v>0</v>
      </c>
    </row>
    <row r="148" spans="1:18" ht="17.25" customHeight="1" thickBot="1">
      <c r="A148" s="646"/>
      <c r="B148" s="618" t="s">
        <v>181</v>
      </c>
      <c r="C148" s="2" t="s">
        <v>602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712">
        <v>0</v>
      </c>
    </row>
    <row r="149" spans="1:18" ht="17.25" customHeight="1" thickBot="1">
      <c r="A149" s="639">
        <v>42</v>
      </c>
      <c r="B149" s="618" t="s">
        <v>182</v>
      </c>
      <c r="C149" s="2" t="s">
        <v>603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712">
        <v>0</v>
      </c>
    </row>
    <row r="150" spans="1:18" ht="17.25" customHeight="1" thickBot="1">
      <c r="A150" s="639">
        <v>43</v>
      </c>
      <c r="B150" s="618" t="s">
        <v>40</v>
      </c>
      <c r="C150" s="2" t="s">
        <v>604</v>
      </c>
      <c r="D150" s="220">
        <f aca="true" t="shared" si="114" ref="D150:J150">D151+D152</f>
        <v>0</v>
      </c>
      <c r="E150" s="220">
        <f t="shared" si="114"/>
        <v>0</v>
      </c>
      <c r="F150" s="220">
        <f t="shared" si="114"/>
        <v>0</v>
      </c>
      <c r="G150" s="220">
        <f t="shared" si="114"/>
        <v>0</v>
      </c>
      <c r="H150" s="220">
        <f t="shared" si="114"/>
        <v>0</v>
      </c>
      <c r="I150" s="220">
        <f t="shared" si="114"/>
        <v>0</v>
      </c>
      <c r="J150" s="220">
        <f t="shared" si="114"/>
        <v>0</v>
      </c>
      <c r="K150" s="220">
        <f aca="true" t="shared" si="115" ref="K150:Q150">K151+K152</f>
        <v>0</v>
      </c>
      <c r="L150" s="220">
        <f t="shared" si="115"/>
        <v>0</v>
      </c>
      <c r="M150" s="220">
        <f t="shared" si="115"/>
        <v>0</v>
      </c>
      <c r="N150" s="220">
        <f t="shared" si="115"/>
        <v>0</v>
      </c>
      <c r="O150" s="220">
        <f t="shared" si="115"/>
        <v>0</v>
      </c>
      <c r="P150" s="220">
        <f t="shared" si="115"/>
        <v>0</v>
      </c>
      <c r="Q150" s="220">
        <f t="shared" si="115"/>
        <v>0</v>
      </c>
      <c r="R150" s="712">
        <v>0</v>
      </c>
    </row>
    <row r="151" spans="1:18" ht="17.25" customHeight="1" thickBot="1">
      <c r="A151" s="639"/>
      <c r="B151" s="618" t="s">
        <v>414</v>
      </c>
      <c r="C151" s="2" t="s">
        <v>118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712">
        <v>0</v>
      </c>
    </row>
    <row r="152" spans="1:18" ht="17.25" customHeight="1" thickBot="1">
      <c r="A152" s="639"/>
      <c r="B152" s="618" t="s">
        <v>415</v>
      </c>
      <c r="C152" s="2" t="s">
        <v>120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712">
        <v>0</v>
      </c>
    </row>
    <row r="153" spans="1:18" s="656" customFormat="1" ht="17.25" customHeight="1" thickBot="1">
      <c r="A153" s="653">
        <v>44</v>
      </c>
      <c r="B153" s="654"/>
      <c r="C153" s="652" t="s">
        <v>605</v>
      </c>
      <c r="D153" s="655">
        <f aca="true" t="shared" si="116" ref="D153:J153">D150+D147+D140+D137+D134</f>
        <v>99755</v>
      </c>
      <c r="E153" s="655">
        <f t="shared" si="116"/>
        <v>598</v>
      </c>
      <c r="F153" s="655">
        <f t="shared" si="116"/>
        <v>100353</v>
      </c>
      <c r="G153" s="655">
        <f t="shared" si="116"/>
        <v>182</v>
      </c>
      <c r="H153" s="655">
        <f t="shared" si="116"/>
        <v>100535</v>
      </c>
      <c r="I153" s="655">
        <f t="shared" si="116"/>
        <v>-21847</v>
      </c>
      <c r="J153" s="655">
        <f t="shared" si="116"/>
        <v>78688</v>
      </c>
      <c r="K153" s="655">
        <f aca="true" t="shared" si="117" ref="K153:Q153">K150+K147+K140+K137+K134</f>
        <v>-615</v>
      </c>
      <c r="L153" s="655">
        <f t="shared" si="117"/>
        <v>78073</v>
      </c>
      <c r="M153" s="655">
        <f t="shared" si="117"/>
        <v>-7693</v>
      </c>
      <c r="N153" s="655">
        <f t="shared" si="117"/>
        <v>70380</v>
      </c>
      <c r="O153" s="655">
        <f t="shared" si="117"/>
        <v>0</v>
      </c>
      <c r="P153" s="655">
        <f t="shared" si="117"/>
        <v>70380</v>
      </c>
      <c r="Q153" s="655">
        <f t="shared" si="117"/>
        <v>70380</v>
      </c>
      <c r="R153" s="709">
        <f>Q153/P153</f>
        <v>1</v>
      </c>
    </row>
    <row r="154" spans="1:18" ht="17.25" customHeight="1" thickBot="1">
      <c r="A154" s="657">
        <v>24</v>
      </c>
      <c r="B154" s="618"/>
      <c r="C154" s="2" t="s">
        <v>2</v>
      </c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>
        <v>-50</v>
      </c>
      <c r="R154" s="712">
        <v>0</v>
      </c>
    </row>
    <row r="155" spans="1:18" ht="17.25" customHeight="1" thickBot="1">
      <c r="A155" s="657"/>
      <c r="B155" s="618"/>
      <c r="C155" s="2" t="s">
        <v>3</v>
      </c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>
        <v>-419</v>
      </c>
      <c r="R155" s="712">
        <v>0</v>
      </c>
    </row>
    <row r="156" spans="1:18" s="94" customFormat="1" ht="17.25" customHeight="1" thickBot="1">
      <c r="A156" s="159"/>
      <c r="B156" s="724" t="s">
        <v>606</v>
      </c>
      <c r="C156" s="725"/>
      <c r="D156" s="221">
        <f aca="true" t="shared" si="118" ref="D156:J156">D99+D131</f>
        <v>286917</v>
      </c>
      <c r="E156" s="221">
        <f t="shared" si="118"/>
        <v>5897</v>
      </c>
      <c r="F156" s="221">
        <f t="shared" si="118"/>
        <v>292814</v>
      </c>
      <c r="G156" s="221">
        <f t="shared" si="118"/>
        <v>3934</v>
      </c>
      <c r="H156" s="221">
        <f t="shared" si="118"/>
        <v>296748</v>
      </c>
      <c r="I156" s="221">
        <f t="shared" si="118"/>
        <v>18140</v>
      </c>
      <c r="J156" s="221">
        <f t="shared" si="118"/>
        <v>314888</v>
      </c>
      <c r="K156" s="221">
        <f aca="true" t="shared" si="119" ref="K156:P156">K99+K131</f>
        <v>46178</v>
      </c>
      <c r="L156" s="221">
        <f t="shared" si="119"/>
        <v>361066</v>
      </c>
      <c r="M156" s="221">
        <f t="shared" si="119"/>
        <v>762</v>
      </c>
      <c r="N156" s="221">
        <f t="shared" si="119"/>
        <v>361828</v>
      </c>
      <c r="O156" s="221">
        <f t="shared" si="119"/>
        <v>0</v>
      </c>
      <c r="P156" s="221">
        <f t="shared" si="119"/>
        <v>361828</v>
      </c>
      <c r="Q156" s="221">
        <f>Q99+Q131+Q155</f>
        <v>366870</v>
      </c>
      <c r="R156" s="709">
        <f>Q156/P156</f>
        <v>1.0139347977492068</v>
      </c>
    </row>
    <row r="157" spans="1:18" s="94" customFormat="1" ht="17.25" customHeight="1" thickBot="1">
      <c r="A157" s="174">
        <v>45</v>
      </c>
      <c r="B157" s="726" t="s">
        <v>607</v>
      </c>
      <c r="C157" s="727"/>
      <c r="D157" s="222">
        <f aca="true" t="shared" si="120" ref="D157:J157">D100+D153</f>
        <v>286917</v>
      </c>
      <c r="E157" s="222">
        <f t="shared" si="120"/>
        <v>5897</v>
      </c>
      <c r="F157" s="222">
        <f t="shared" si="120"/>
        <v>292814</v>
      </c>
      <c r="G157" s="222">
        <f t="shared" si="120"/>
        <v>3934</v>
      </c>
      <c r="H157" s="222">
        <f t="shared" si="120"/>
        <v>296748</v>
      </c>
      <c r="I157" s="222">
        <f t="shared" si="120"/>
        <v>18140</v>
      </c>
      <c r="J157" s="222">
        <f t="shared" si="120"/>
        <v>314888</v>
      </c>
      <c r="K157" s="222">
        <f aca="true" t="shared" si="121" ref="K157:P157">K100+K153</f>
        <v>46178</v>
      </c>
      <c r="L157" s="222">
        <f t="shared" si="121"/>
        <v>361066</v>
      </c>
      <c r="M157" s="222">
        <f t="shared" si="121"/>
        <v>762</v>
      </c>
      <c r="N157" s="222">
        <f t="shared" si="121"/>
        <v>361828</v>
      </c>
      <c r="O157" s="222">
        <f t="shared" si="121"/>
        <v>0</v>
      </c>
      <c r="P157" s="222">
        <f t="shared" si="121"/>
        <v>361828</v>
      </c>
      <c r="Q157" s="222">
        <f>Q100+Q153+Q154</f>
        <v>313177</v>
      </c>
      <c r="R157" s="710">
        <f>Q157/P157</f>
        <v>0.8655410858197817</v>
      </c>
    </row>
    <row r="158" spans="1:18" s="102" customFormat="1" ht="17.25" customHeight="1">
      <c r="A158" s="217"/>
      <c r="B158" s="587"/>
      <c r="C158" s="178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545"/>
    </row>
  </sheetData>
  <sheetProtection/>
  <mergeCells count="5">
    <mergeCell ref="B157:C157"/>
    <mergeCell ref="B1:H1"/>
    <mergeCell ref="A6:D6"/>
    <mergeCell ref="B156:C156"/>
    <mergeCell ref="A5:R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PageLayoutView="0" workbookViewId="0" topLeftCell="B1">
      <selection activeCell="O3" sqref="O3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3" width="13.00390625" style="87" hidden="1" customWidth="1"/>
    <col min="14" max="15" width="13.00390625" style="87" customWidth="1"/>
    <col min="16" max="16" width="13.00390625" style="704" customWidth="1"/>
    <col min="17" max="16384" width="9.125" style="87" customWidth="1"/>
  </cols>
  <sheetData>
    <row r="1" spans="1:18" ht="17.25" customHeight="1">
      <c r="A1" s="87" t="s">
        <v>490</v>
      </c>
      <c r="B1" s="739" t="s">
        <v>666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16"/>
    </row>
    <row r="2" ht="17.25" customHeight="1">
      <c r="B2" s="87"/>
    </row>
    <row r="3" spans="1:16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05"/>
    </row>
    <row r="4" spans="1:16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05"/>
    </row>
    <row r="5" spans="1:16" ht="17.25" customHeight="1">
      <c r="A5" s="729" t="s">
        <v>627</v>
      </c>
      <c r="B5" s="729"/>
      <c r="C5" s="729"/>
      <c r="D5" s="729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</row>
    <row r="6" spans="1:4" ht="17.25" customHeight="1" thickBot="1">
      <c r="A6" s="728"/>
      <c r="B6" s="728"/>
      <c r="C6" s="728"/>
      <c r="D6" s="728"/>
    </row>
    <row r="7" spans="1:16" ht="35.25" customHeight="1" thickBot="1">
      <c r="A7" s="162" t="s">
        <v>5</v>
      </c>
      <c r="B7" s="163"/>
      <c r="C7" s="209" t="s">
        <v>492</v>
      </c>
      <c r="D7" s="612" t="s">
        <v>622</v>
      </c>
      <c r="E7" s="612" t="s">
        <v>493</v>
      </c>
      <c r="F7" s="612" t="s">
        <v>494</v>
      </c>
      <c r="G7" s="612" t="s">
        <v>495</v>
      </c>
      <c r="H7" s="612" t="s">
        <v>494</v>
      </c>
      <c r="I7" s="612" t="s">
        <v>496</v>
      </c>
      <c r="J7" s="612" t="s">
        <v>494</v>
      </c>
      <c r="K7" s="612" t="s">
        <v>497</v>
      </c>
      <c r="L7" s="612" t="s">
        <v>494</v>
      </c>
      <c r="M7" s="612" t="s">
        <v>498</v>
      </c>
      <c r="N7" s="612" t="s">
        <v>494</v>
      </c>
      <c r="O7" s="612" t="s">
        <v>1</v>
      </c>
      <c r="P7" s="706" t="s">
        <v>198</v>
      </c>
    </row>
    <row r="8" spans="1:16" s="94" customFormat="1" ht="17.25" customHeight="1" thickBot="1">
      <c r="A8" s="91">
        <v>1</v>
      </c>
      <c r="B8" s="92" t="s">
        <v>8</v>
      </c>
      <c r="C8" s="206" t="s">
        <v>500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707"/>
    </row>
    <row r="9" spans="1:16" ht="17.25" customHeight="1">
      <c r="A9" s="186">
        <v>2</v>
      </c>
      <c r="B9" s="106" t="s">
        <v>9</v>
      </c>
      <c r="C9" s="539" t="s">
        <v>190</v>
      </c>
      <c r="D9" s="223">
        <f aca="true" t="shared" si="0" ref="D9:J9">D10+D11+D12+D13+D14+D15+D16+D17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>K10+K11+K12+K13+K14+K15+K16+K17</f>
        <v>0</v>
      </c>
      <c r="L9" s="223">
        <f>L10+L11+L12+L13+L14+L15+L16+L17</f>
        <v>0</v>
      </c>
      <c r="M9" s="223">
        <v>163</v>
      </c>
      <c r="N9" s="223">
        <f>L9+M9</f>
        <v>163</v>
      </c>
      <c r="O9" s="223">
        <v>163</v>
      </c>
      <c r="P9" s="708">
        <f>O9/N9</f>
        <v>1</v>
      </c>
    </row>
    <row r="10" spans="1:16" ht="17.25" customHeight="1" hidden="1">
      <c r="A10" s="101">
        <v>3</v>
      </c>
      <c r="B10" s="103" t="s">
        <v>10</v>
      </c>
      <c r="C10" s="540" t="s">
        <v>397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709" t="e">
        <f aca="true" t="shared" si="1" ref="P10:P72">O10/N10</f>
        <v>#DIV/0!</v>
      </c>
    </row>
    <row r="11" spans="1:16" ht="17.25" customHeight="1" hidden="1">
      <c r="A11" s="176">
        <v>4</v>
      </c>
      <c r="B11" s="95" t="s">
        <v>195</v>
      </c>
      <c r="C11" s="210" t="s">
        <v>398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709" t="e">
        <f t="shared" si="1"/>
        <v>#DIV/0!</v>
      </c>
    </row>
    <row r="12" spans="1:16" ht="17.25" customHeight="1" hidden="1">
      <c r="A12" s="176">
        <v>5</v>
      </c>
      <c r="B12" s="95" t="s">
        <v>13</v>
      </c>
      <c r="C12" s="207" t="s">
        <v>399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09" t="e">
        <f t="shared" si="1"/>
        <v>#DIV/0!</v>
      </c>
    </row>
    <row r="13" spans="1:16" ht="17.25" customHeight="1" hidden="1">
      <c r="A13" s="176">
        <v>6</v>
      </c>
      <c r="B13" s="95" t="s">
        <v>14</v>
      </c>
      <c r="C13" s="207" t="s">
        <v>11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709" t="e">
        <f t="shared" si="1"/>
        <v>#DIV/0!</v>
      </c>
    </row>
    <row r="14" spans="1:16" ht="17.25" customHeight="1" hidden="1">
      <c r="A14" s="176">
        <v>7</v>
      </c>
      <c r="B14" s="95" t="s">
        <v>400</v>
      </c>
      <c r="C14" s="210" t="s">
        <v>12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709" t="e">
        <f t="shared" si="1"/>
        <v>#DIV/0!</v>
      </c>
    </row>
    <row r="15" spans="1:16" ht="17.25" customHeight="1" hidden="1">
      <c r="A15" s="176">
        <v>8</v>
      </c>
      <c r="B15" s="95" t="s">
        <v>401</v>
      </c>
      <c r="C15" s="207" t="s">
        <v>402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709" t="e">
        <f t="shared" si="1"/>
        <v>#DIV/0!</v>
      </c>
    </row>
    <row r="16" spans="1:16" ht="17.25" customHeight="1" hidden="1">
      <c r="A16" s="176">
        <v>10</v>
      </c>
      <c r="B16" s="95" t="s">
        <v>403</v>
      </c>
      <c r="C16" s="207" t="s">
        <v>192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09" t="e">
        <f t="shared" si="1"/>
        <v>#DIV/0!</v>
      </c>
    </row>
    <row r="17" spans="1:16" ht="17.25" customHeight="1" hidden="1">
      <c r="A17" s="105">
        <v>11</v>
      </c>
      <c r="B17" s="100" t="s">
        <v>404</v>
      </c>
      <c r="C17" s="208" t="s">
        <v>405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709" t="e">
        <f t="shared" si="1"/>
        <v>#DIV/0!</v>
      </c>
    </row>
    <row r="18" spans="1:16" ht="17.25" customHeight="1">
      <c r="A18" s="176">
        <v>18</v>
      </c>
      <c r="B18" s="98" t="s">
        <v>15</v>
      </c>
      <c r="C18" s="211" t="s">
        <v>191</v>
      </c>
      <c r="D18" s="99">
        <f aca="true" t="shared" si="2" ref="D18:J18">D19+D23+D24+D29+D30</f>
        <v>0</v>
      </c>
      <c r="E18" s="99">
        <f t="shared" si="2"/>
        <v>0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>K19+K23+K24+K29+K30</f>
        <v>0</v>
      </c>
      <c r="L18" s="99">
        <f>L19+L23+L24+L29+L30</f>
        <v>0</v>
      </c>
      <c r="M18" s="99">
        <f>M19+M23+M24+M29+M30</f>
        <v>0</v>
      </c>
      <c r="N18" s="99">
        <f>N19+N23+N24+N29+N30</f>
        <v>0</v>
      </c>
      <c r="O18" s="99">
        <f>O19+O23+O24+O29+O30</f>
        <v>0</v>
      </c>
      <c r="P18" s="709">
        <v>0</v>
      </c>
    </row>
    <row r="19" spans="1:16" ht="17.25" customHeight="1" hidden="1">
      <c r="A19" s="101">
        <v>20</v>
      </c>
      <c r="B19" s="103" t="s">
        <v>16</v>
      </c>
      <c r="C19" s="212" t="s">
        <v>19</v>
      </c>
      <c r="D19" s="104">
        <f aca="true" t="shared" si="3" ref="D19:J19">D20+D21+D22</f>
        <v>0</v>
      </c>
      <c r="E19" s="104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4">
        <f>K20+K21+K22</f>
        <v>0</v>
      </c>
      <c r="L19" s="104">
        <f>L20+L21+L22</f>
        <v>0</v>
      </c>
      <c r="M19" s="104">
        <f>M20+M21+M22</f>
        <v>0</v>
      </c>
      <c r="N19" s="104">
        <f>N20+N21+N22</f>
        <v>0</v>
      </c>
      <c r="O19" s="104">
        <f>O20+O21+O22</f>
        <v>0</v>
      </c>
      <c r="P19" s="709" t="e">
        <f t="shared" si="1"/>
        <v>#DIV/0!</v>
      </c>
    </row>
    <row r="20" spans="1:16" ht="17.25" customHeight="1" hidden="1">
      <c r="A20" s="176">
        <v>22</v>
      </c>
      <c r="B20" s="95" t="s">
        <v>406</v>
      </c>
      <c r="C20" s="207" t="s">
        <v>20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09" t="e">
        <f t="shared" si="1"/>
        <v>#DIV/0!</v>
      </c>
    </row>
    <row r="21" spans="1:16" ht="17.25" customHeight="1" hidden="1">
      <c r="A21" s="176">
        <v>23</v>
      </c>
      <c r="B21" s="95" t="s">
        <v>407</v>
      </c>
      <c r="C21" s="207" t="s">
        <v>21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09" t="e">
        <f t="shared" si="1"/>
        <v>#DIV/0!</v>
      </c>
    </row>
    <row r="22" spans="1:16" ht="17.25" customHeight="1" hidden="1">
      <c r="A22" s="176">
        <v>24</v>
      </c>
      <c r="B22" s="95" t="s">
        <v>408</v>
      </c>
      <c r="C22" s="207" t="s">
        <v>22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09" t="e">
        <f t="shared" si="1"/>
        <v>#DIV/0!</v>
      </c>
    </row>
    <row r="23" spans="1:16" ht="17.25" customHeight="1" hidden="1">
      <c r="A23" s="176">
        <v>25</v>
      </c>
      <c r="B23" s="95" t="s">
        <v>18</v>
      </c>
      <c r="C23" s="207" t="s">
        <v>17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09" t="e">
        <f t="shared" si="1"/>
        <v>#DIV/0!</v>
      </c>
    </row>
    <row r="24" spans="1:16" ht="17.25" customHeight="1" hidden="1">
      <c r="A24" s="176">
        <v>26</v>
      </c>
      <c r="B24" s="95" t="s">
        <v>23</v>
      </c>
      <c r="C24" s="207" t="s">
        <v>24</v>
      </c>
      <c r="D24" s="96">
        <f aca="true" t="shared" si="4" ref="D24:J24">D25+D26+D28</f>
        <v>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0</v>
      </c>
      <c r="J24" s="96">
        <f t="shared" si="4"/>
        <v>0</v>
      </c>
      <c r="K24" s="96">
        <f>K25+K26+K28</f>
        <v>0</v>
      </c>
      <c r="L24" s="96">
        <f>L25+L26+L28</f>
        <v>0</v>
      </c>
      <c r="M24" s="96">
        <f>M25+M26+M28</f>
        <v>0</v>
      </c>
      <c r="N24" s="96">
        <f>N25+N26+N28</f>
        <v>0</v>
      </c>
      <c r="O24" s="96">
        <f>O25+O26+O28</f>
        <v>0</v>
      </c>
      <c r="P24" s="709" t="e">
        <f t="shared" si="1"/>
        <v>#DIV/0!</v>
      </c>
    </row>
    <row r="25" spans="1:16" ht="17.25" customHeight="1" hidden="1">
      <c r="A25" s="176">
        <v>29</v>
      </c>
      <c r="B25" s="95" t="s">
        <v>25</v>
      </c>
      <c r="C25" s="207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709" t="e">
        <f t="shared" si="1"/>
        <v>#DIV/0!</v>
      </c>
    </row>
    <row r="26" spans="1:16" ht="17.25" customHeight="1" hidden="1">
      <c r="A26" s="176">
        <v>30</v>
      </c>
      <c r="B26" s="95" t="s">
        <v>26</v>
      </c>
      <c r="C26" s="207" t="s">
        <v>30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709" t="e">
        <f t="shared" si="1"/>
        <v>#DIV/0!</v>
      </c>
    </row>
    <row r="27" spans="1:16" ht="17.25" customHeight="1" hidden="1">
      <c r="A27" s="176">
        <v>31</v>
      </c>
      <c r="B27" s="95" t="s">
        <v>29</v>
      </c>
      <c r="C27" s="207" t="s">
        <v>31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709" t="e">
        <f t="shared" si="1"/>
        <v>#DIV/0!</v>
      </c>
    </row>
    <row r="28" spans="1:16" ht="17.25" customHeight="1" hidden="1">
      <c r="A28" s="176">
        <v>31</v>
      </c>
      <c r="B28" s="95" t="s">
        <v>27</v>
      </c>
      <c r="C28" s="207" t="s">
        <v>135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09" t="e">
        <f t="shared" si="1"/>
        <v>#DIV/0!</v>
      </c>
    </row>
    <row r="29" spans="1:16" ht="17.25" customHeight="1" hidden="1">
      <c r="A29" s="176">
        <v>32</v>
      </c>
      <c r="B29" s="95" t="s">
        <v>32</v>
      </c>
      <c r="C29" s="207" t="s">
        <v>409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709" t="e">
        <f t="shared" si="1"/>
        <v>#DIV/0!</v>
      </c>
    </row>
    <row r="30" spans="1:17" ht="17.25" customHeight="1" hidden="1">
      <c r="A30" s="176">
        <v>33</v>
      </c>
      <c r="B30" s="95" t="s">
        <v>16</v>
      </c>
      <c r="C30" s="207" t="s">
        <v>501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709" t="e">
        <f t="shared" si="1"/>
        <v>#DIV/0!</v>
      </c>
      <c r="Q30" s="87" t="s">
        <v>502</v>
      </c>
    </row>
    <row r="31" spans="1:16" s="94" customFormat="1" ht="17.25" customHeight="1">
      <c r="A31" s="97">
        <v>35</v>
      </c>
      <c r="B31" s="98" t="s">
        <v>38</v>
      </c>
      <c r="C31" s="623" t="s">
        <v>503</v>
      </c>
      <c r="D31" s="99">
        <f>D32+D35+D38+D39+D40+D41+D42</f>
        <v>0</v>
      </c>
      <c r="E31" s="99">
        <f>E32+E35+E38+E39+E40+E41+E42</f>
        <v>0</v>
      </c>
      <c r="F31" s="99">
        <f>F32+F35+F38+F39+F40+F41+F42</f>
        <v>0</v>
      </c>
      <c r="G31" s="99">
        <f>G32+G35+G38+G39+G40+G41+G42</f>
        <v>0</v>
      </c>
      <c r="H31" s="99">
        <f>H32+H35+H38+H39+H40+H41+H42</f>
        <v>0</v>
      </c>
      <c r="I31" s="99">
        <v>12061</v>
      </c>
      <c r="J31" s="99">
        <v>12061</v>
      </c>
      <c r="K31" s="99"/>
      <c r="L31" s="99">
        <v>12061</v>
      </c>
      <c r="M31" s="99"/>
      <c r="N31" s="99">
        <v>12061</v>
      </c>
      <c r="O31" s="99">
        <v>12061</v>
      </c>
      <c r="P31" s="709">
        <v>0</v>
      </c>
    </row>
    <row r="32" spans="1:16" ht="30" customHeight="1" hidden="1">
      <c r="A32" s="101">
        <v>36</v>
      </c>
      <c r="B32" s="103" t="s">
        <v>183</v>
      </c>
      <c r="C32" s="624" t="s">
        <v>504</v>
      </c>
      <c r="D32" s="96">
        <f aca="true" t="shared" si="5" ref="D32:J32">D33+D34</f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  <c r="H32" s="96">
        <f t="shared" si="5"/>
        <v>0</v>
      </c>
      <c r="I32" s="96">
        <f t="shared" si="5"/>
        <v>0</v>
      </c>
      <c r="J32" s="96">
        <f t="shared" si="5"/>
        <v>0</v>
      </c>
      <c r="K32" s="96">
        <f>K33+K34</f>
        <v>0</v>
      </c>
      <c r="L32" s="96">
        <f>L33+L34</f>
        <v>0</v>
      </c>
      <c r="M32" s="96">
        <f>M33+M34</f>
        <v>0</v>
      </c>
      <c r="N32" s="96">
        <f>N33+N34</f>
        <v>0</v>
      </c>
      <c r="O32" s="96">
        <f>O33+O34</f>
        <v>0</v>
      </c>
      <c r="P32" s="709" t="e">
        <f t="shared" si="1"/>
        <v>#DIV/0!</v>
      </c>
    </row>
    <row r="33" spans="1:16" ht="17.25" customHeight="1" hidden="1">
      <c r="A33" s="176">
        <v>37</v>
      </c>
      <c r="B33" s="95" t="s">
        <v>505</v>
      </c>
      <c r="C33" s="208" t="s">
        <v>506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709" t="e">
        <f t="shared" si="1"/>
        <v>#DIV/0!</v>
      </c>
    </row>
    <row r="34" spans="1:16" ht="29.25" customHeight="1" hidden="1">
      <c r="A34" s="101">
        <v>38</v>
      </c>
      <c r="B34" s="95" t="s">
        <v>507</v>
      </c>
      <c r="C34" s="541" t="s">
        <v>508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709" t="e">
        <f t="shared" si="1"/>
        <v>#DIV/0!</v>
      </c>
    </row>
    <row r="35" spans="1:16" ht="17.25" customHeight="1" hidden="1">
      <c r="A35" s="105">
        <v>39</v>
      </c>
      <c r="B35" s="100" t="s">
        <v>420</v>
      </c>
      <c r="C35" s="208" t="s">
        <v>513</v>
      </c>
      <c r="D35" s="96">
        <f aca="true" t="shared" si="6" ref="D35:J35">D36+D37</f>
        <v>0</v>
      </c>
      <c r="E35" s="96">
        <f t="shared" si="6"/>
        <v>0</v>
      </c>
      <c r="F35" s="96">
        <f t="shared" si="6"/>
        <v>0</v>
      </c>
      <c r="G35" s="96">
        <f t="shared" si="6"/>
        <v>0</v>
      </c>
      <c r="H35" s="96">
        <f t="shared" si="6"/>
        <v>0</v>
      </c>
      <c r="I35" s="96">
        <f t="shared" si="6"/>
        <v>0</v>
      </c>
      <c r="J35" s="96">
        <f t="shared" si="6"/>
        <v>0</v>
      </c>
      <c r="K35" s="96">
        <f>K36+K37</f>
        <v>0</v>
      </c>
      <c r="L35" s="96">
        <f>L36+L37</f>
        <v>0</v>
      </c>
      <c r="M35" s="96">
        <f>M36+M37</f>
        <v>0</v>
      </c>
      <c r="N35" s="96">
        <f>N36+N37</f>
        <v>0</v>
      </c>
      <c r="O35" s="96">
        <f>O36+O37</f>
        <v>0</v>
      </c>
      <c r="P35" s="709" t="e">
        <f t="shared" si="1"/>
        <v>#DIV/0!</v>
      </c>
    </row>
    <row r="36" spans="1:16" ht="29.25" customHeight="1" hidden="1">
      <c r="A36" s="105">
        <v>40</v>
      </c>
      <c r="B36" s="100" t="s">
        <v>514</v>
      </c>
      <c r="C36" s="626" t="s">
        <v>515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709" t="e">
        <f t="shared" si="1"/>
        <v>#DIV/0!</v>
      </c>
    </row>
    <row r="37" spans="1:16" ht="17.25" customHeight="1" hidden="1">
      <c r="A37" s="176">
        <v>41</v>
      </c>
      <c r="B37" s="95" t="s">
        <v>516</v>
      </c>
      <c r="C37" s="2" t="s">
        <v>517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709" t="e">
        <f t="shared" si="1"/>
        <v>#DIV/0!</v>
      </c>
    </row>
    <row r="38" spans="1:16" ht="17.25" customHeight="1" hidden="1">
      <c r="A38" s="101">
        <v>42</v>
      </c>
      <c r="B38" s="103" t="s">
        <v>421</v>
      </c>
      <c r="C38" s="212" t="s">
        <v>520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709" t="e">
        <f t="shared" si="1"/>
        <v>#DIV/0!</v>
      </c>
    </row>
    <row r="39" spans="1:16" ht="17.25" customHeight="1" hidden="1">
      <c r="A39" s="176">
        <v>43</v>
      </c>
      <c r="B39" s="95" t="s">
        <v>422</v>
      </c>
      <c r="C39" s="207" t="s">
        <v>521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709" t="e">
        <f t="shared" si="1"/>
        <v>#DIV/0!</v>
      </c>
    </row>
    <row r="40" spans="1:16" ht="17.25" customHeight="1" hidden="1">
      <c r="A40" s="101">
        <v>44</v>
      </c>
      <c r="B40" s="95" t="s">
        <v>424</v>
      </c>
      <c r="C40" s="207" t="s">
        <v>418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709" t="e">
        <f t="shared" si="1"/>
        <v>#DIV/0!</v>
      </c>
    </row>
    <row r="41" spans="1:16" ht="17.25" customHeight="1" hidden="1">
      <c r="A41" s="176">
        <v>45</v>
      </c>
      <c r="B41" s="95" t="s">
        <v>522</v>
      </c>
      <c r="C41" s="207" t="s">
        <v>184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709" t="e">
        <f t="shared" si="1"/>
        <v>#DIV/0!</v>
      </c>
    </row>
    <row r="42" spans="1:16" s="164" customFormat="1" ht="17.25" customHeight="1" hidden="1">
      <c r="A42" s="101">
        <v>46</v>
      </c>
      <c r="B42" s="95" t="s">
        <v>523</v>
      </c>
      <c r="C42" s="207" t="s">
        <v>524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709" t="e">
        <f t="shared" si="1"/>
        <v>#DIV/0!</v>
      </c>
    </row>
    <row r="43" spans="1:16" s="85" customFormat="1" ht="17.25" customHeight="1">
      <c r="A43" s="97">
        <v>47</v>
      </c>
      <c r="B43" s="180" t="s">
        <v>39</v>
      </c>
      <c r="C43" s="216" t="s">
        <v>525</v>
      </c>
      <c r="D43" s="99">
        <f aca="true" t="shared" si="7" ref="D43:J43">D44+D45</f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0</v>
      </c>
      <c r="I43" s="99">
        <f t="shared" si="7"/>
        <v>0</v>
      </c>
      <c r="J43" s="99">
        <f t="shared" si="7"/>
        <v>0</v>
      </c>
      <c r="K43" s="99">
        <f>K44+K45</f>
        <v>0</v>
      </c>
      <c r="L43" s="99">
        <f>L44+L45</f>
        <v>0</v>
      </c>
      <c r="M43" s="99">
        <f>M44+M45</f>
        <v>0</v>
      </c>
      <c r="N43" s="99">
        <f>N44+N45</f>
        <v>0</v>
      </c>
      <c r="O43" s="99">
        <f>O44+O45</f>
        <v>0</v>
      </c>
      <c r="P43" s="709">
        <v>0</v>
      </c>
    </row>
    <row r="44" spans="1:16" s="164" customFormat="1" ht="17.25" customHeight="1" hidden="1">
      <c r="A44" s="183">
        <v>48</v>
      </c>
      <c r="B44" s="100" t="s">
        <v>181</v>
      </c>
      <c r="C44" s="215" t="s">
        <v>526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709" t="e">
        <f t="shared" si="1"/>
        <v>#DIV/0!</v>
      </c>
    </row>
    <row r="45" spans="1:16" ht="17.25" customHeight="1" hidden="1">
      <c r="A45" s="176">
        <v>49</v>
      </c>
      <c r="B45" s="95" t="s">
        <v>182</v>
      </c>
      <c r="C45" s="214" t="s">
        <v>624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709" t="e">
        <f t="shared" si="1"/>
        <v>#DIV/0!</v>
      </c>
    </row>
    <row r="46" spans="1:16" s="94" customFormat="1" ht="17.25" customHeight="1" thickBot="1">
      <c r="A46" s="205">
        <v>52</v>
      </c>
      <c r="B46" s="175"/>
      <c r="C46" s="631" t="s">
        <v>528</v>
      </c>
      <c r="D46" s="219">
        <f aca="true" t="shared" si="8" ref="D46:J46">D43+D31+D18+D9</f>
        <v>0</v>
      </c>
      <c r="E46" s="219">
        <f t="shared" si="8"/>
        <v>0</v>
      </c>
      <c r="F46" s="219">
        <f t="shared" si="8"/>
        <v>0</v>
      </c>
      <c r="G46" s="219">
        <f t="shared" si="8"/>
        <v>0</v>
      </c>
      <c r="H46" s="219">
        <f t="shared" si="8"/>
        <v>0</v>
      </c>
      <c r="I46" s="219">
        <f t="shared" si="8"/>
        <v>12061</v>
      </c>
      <c r="J46" s="219">
        <f t="shared" si="8"/>
        <v>12061</v>
      </c>
      <c r="K46" s="219">
        <f>K43+K31+K18+K9</f>
        <v>0</v>
      </c>
      <c r="L46" s="219">
        <f>L43+L31+L18+L9</f>
        <v>12061</v>
      </c>
      <c r="M46" s="219">
        <f>M43+M31+M18+M9</f>
        <v>163</v>
      </c>
      <c r="N46" s="219">
        <f>N43+N31+N18+N9</f>
        <v>12224</v>
      </c>
      <c r="O46" s="219">
        <f>O43+O31+O18+O9</f>
        <v>12224</v>
      </c>
      <c r="P46" s="710">
        <f t="shared" si="1"/>
        <v>1</v>
      </c>
    </row>
    <row r="47" spans="1:16" s="94" customFormat="1" ht="17.25" customHeight="1" thickBot="1">
      <c r="A47" s="91">
        <v>53</v>
      </c>
      <c r="B47" s="184" t="s">
        <v>33</v>
      </c>
      <c r="C47" s="530" t="s">
        <v>529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711"/>
    </row>
    <row r="48" spans="1:16" s="94" customFormat="1" ht="17.25" customHeight="1">
      <c r="A48" s="186">
        <v>54</v>
      </c>
      <c r="B48" s="106" t="s">
        <v>9</v>
      </c>
      <c r="C48" s="539" t="s">
        <v>530</v>
      </c>
      <c r="D48" s="135">
        <f aca="true" t="shared" si="9" ref="D48:J48">D49+D50+D51</f>
        <v>0</v>
      </c>
      <c r="E48" s="135">
        <f t="shared" si="9"/>
        <v>0</v>
      </c>
      <c r="F48" s="135">
        <f t="shared" si="9"/>
        <v>0</v>
      </c>
      <c r="G48" s="135">
        <f t="shared" si="9"/>
        <v>0</v>
      </c>
      <c r="H48" s="135">
        <f t="shared" si="9"/>
        <v>0</v>
      </c>
      <c r="I48" s="135">
        <f t="shared" si="9"/>
        <v>0</v>
      </c>
      <c r="J48" s="135">
        <f t="shared" si="9"/>
        <v>0</v>
      </c>
      <c r="K48" s="135">
        <f>K49+K50+K51</f>
        <v>0</v>
      </c>
      <c r="L48" s="135">
        <f>L49+L50+L51</f>
        <v>0</v>
      </c>
      <c r="M48" s="135">
        <f>M49+M50+M51</f>
        <v>0</v>
      </c>
      <c r="N48" s="135">
        <f>N49+N50+N51</f>
        <v>0</v>
      </c>
      <c r="O48" s="135">
        <f>O49+O50+O51</f>
        <v>0</v>
      </c>
      <c r="P48" s="708">
        <v>0</v>
      </c>
    </row>
    <row r="49" spans="1:16" ht="30.75" customHeight="1" hidden="1">
      <c r="A49" s="176">
        <v>55</v>
      </c>
      <c r="B49" s="95" t="s">
        <v>10</v>
      </c>
      <c r="C49" s="541" t="s">
        <v>419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709" t="e">
        <f t="shared" si="1"/>
        <v>#DIV/0!</v>
      </c>
    </row>
    <row r="50" spans="1:16" ht="17.25" customHeight="1" hidden="1">
      <c r="A50" s="176">
        <v>56</v>
      </c>
      <c r="B50" s="95" t="s">
        <v>195</v>
      </c>
      <c r="C50" s="207" t="s">
        <v>138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709" t="e">
        <f t="shared" si="1"/>
        <v>#DIV/0!</v>
      </c>
    </row>
    <row r="51" spans="1:16" ht="17.25" customHeight="1" hidden="1">
      <c r="A51" s="176">
        <v>57</v>
      </c>
      <c r="B51" s="95" t="s">
        <v>13</v>
      </c>
      <c r="C51" s="207" t="s">
        <v>531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709" t="e">
        <f t="shared" si="1"/>
        <v>#DIV/0!</v>
      </c>
    </row>
    <row r="52" spans="1:16" s="94" customFormat="1" ht="17.25" customHeight="1">
      <c r="A52" s="97">
        <v>58</v>
      </c>
      <c r="B52" s="98" t="s">
        <v>15</v>
      </c>
      <c r="C52" s="211" t="s">
        <v>532</v>
      </c>
      <c r="D52" s="99">
        <f aca="true" t="shared" si="10" ref="D52:J52">D53+D54</f>
        <v>0</v>
      </c>
      <c r="E52" s="99">
        <f t="shared" si="10"/>
        <v>0</v>
      </c>
      <c r="F52" s="99">
        <f t="shared" si="10"/>
        <v>0</v>
      </c>
      <c r="G52" s="99">
        <f t="shared" si="10"/>
        <v>0</v>
      </c>
      <c r="H52" s="99">
        <f t="shared" si="10"/>
        <v>0</v>
      </c>
      <c r="I52" s="99">
        <f t="shared" si="10"/>
        <v>0</v>
      </c>
      <c r="J52" s="99">
        <f t="shared" si="10"/>
        <v>0</v>
      </c>
      <c r="K52" s="99">
        <f>K53+K54</f>
        <v>0</v>
      </c>
      <c r="L52" s="99">
        <f>L53+L54</f>
        <v>0</v>
      </c>
      <c r="M52" s="99">
        <f>M53+M54</f>
        <v>0</v>
      </c>
      <c r="N52" s="99">
        <f>N53+N54</f>
        <v>0</v>
      </c>
      <c r="O52" s="99">
        <f>O53+O54</f>
        <v>0</v>
      </c>
      <c r="P52" s="709">
        <v>0</v>
      </c>
    </row>
    <row r="53" spans="1:16" ht="17.25" customHeight="1" hidden="1">
      <c r="A53" s="176">
        <v>59</v>
      </c>
      <c r="B53" s="95" t="s">
        <v>16</v>
      </c>
      <c r="C53" s="207" t="s">
        <v>533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709" t="e">
        <f t="shared" si="1"/>
        <v>#DIV/0!</v>
      </c>
    </row>
    <row r="54" spans="1:16" ht="17.25" customHeight="1" hidden="1">
      <c r="A54" s="176">
        <v>60</v>
      </c>
      <c r="B54" s="95" t="s">
        <v>18</v>
      </c>
      <c r="C54" s="207" t="s">
        <v>534</v>
      </c>
      <c r="D54" s="96">
        <f aca="true" t="shared" si="11" ref="D54:J54">D55+D56+D57+D58</f>
        <v>0</v>
      </c>
      <c r="E54" s="96">
        <f t="shared" si="11"/>
        <v>0</v>
      </c>
      <c r="F54" s="96">
        <f t="shared" si="11"/>
        <v>0</v>
      </c>
      <c r="G54" s="96">
        <f t="shared" si="11"/>
        <v>0</v>
      </c>
      <c r="H54" s="96">
        <f t="shared" si="11"/>
        <v>0</v>
      </c>
      <c r="I54" s="96">
        <f t="shared" si="11"/>
        <v>0</v>
      </c>
      <c r="J54" s="96">
        <f t="shared" si="11"/>
        <v>0</v>
      </c>
      <c r="K54" s="96">
        <f>K55+K56+K57+K58</f>
        <v>0</v>
      </c>
      <c r="L54" s="96">
        <f>L55+L56+L57+L58</f>
        <v>0</v>
      </c>
      <c r="M54" s="96">
        <f>M55+M56+M57+M58</f>
        <v>0</v>
      </c>
      <c r="N54" s="96">
        <f>N55+N56+N57+N58</f>
        <v>0</v>
      </c>
      <c r="O54" s="96">
        <f>O55+O56+O57+O58</f>
        <v>0</v>
      </c>
      <c r="P54" s="709" t="e">
        <f t="shared" si="1"/>
        <v>#DIV/0!</v>
      </c>
    </row>
    <row r="55" spans="1:16" s="633" customFormat="1" ht="17.25" customHeight="1" hidden="1">
      <c r="A55" s="176">
        <v>61</v>
      </c>
      <c r="B55" s="95" t="s">
        <v>535</v>
      </c>
      <c r="C55" s="207" t="s">
        <v>536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709" t="e">
        <f t="shared" si="1"/>
        <v>#DIV/0!</v>
      </c>
    </row>
    <row r="56" spans="1:16" ht="17.25" customHeight="1" hidden="1">
      <c r="A56" s="176">
        <v>62</v>
      </c>
      <c r="B56" s="95" t="s">
        <v>537</v>
      </c>
      <c r="C56" s="207" t="s">
        <v>538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709" t="e">
        <f t="shared" si="1"/>
        <v>#DIV/0!</v>
      </c>
    </row>
    <row r="57" spans="1:16" ht="17.25" customHeight="1" hidden="1">
      <c r="A57" s="176">
        <v>63</v>
      </c>
      <c r="B57" s="95" t="s">
        <v>539</v>
      </c>
      <c r="C57" s="207" t="s">
        <v>540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709" t="e">
        <f t="shared" si="1"/>
        <v>#DIV/0!</v>
      </c>
    </row>
    <row r="58" spans="1:16" ht="17.25" customHeight="1" hidden="1">
      <c r="A58" s="176">
        <v>64</v>
      </c>
      <c r="B58" s="95" t="s">
        <v>541</v>
      </c>
      <c r="C58" s="207" t="s">
        <v>423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709" t="e">
        <f t="shared" si="1"/>
        <v>#DIV/0!</v>
      </c>
    </row>
    <row r="59" spans="1:16" s="94" customFormat="1" ht="17.25" customHeight="1" thickBot="1">
      <c r="A59" s="97">
        <v>65</v>
      </c>
      <c r="B59" s="98" t="s">
        <v>38</v>
      </c>
      <c r="C59" s="211" t="s">
        <v>542</v>
      </c>
      <c r="D59" s="99">
        <f aca="true" t="shared" si="12" ref="D59:J59">D60+D61+D62</f>
        <v>0</v>
      </c>
      <c r="E59" s="99">
        <f t="shared" si="12"/>
        <v>0</v>
      </c>
      <c r="F59" s="99">
        <f t="shared" si="12"/>
        <v>0</v>
      </c>
      <c r="G59" s="99">
        <f t="shared" si="12"/>
        <v>0</v>
      </c>
      <c r="H59" s="99">
        <f t="shared" si="12"/>
        <v>0</v>
      </c>
      <c r="I59" s="99">
        <f t="shared" si="12"/>
        <v>0</v>
      </c>
      <c r="J59" s="99">
        <f t="shared" si="12"/>
        <v>0</v>
      </c>
      <c r="K59" s="99">
        <f>K60+K61+K62</f>
        <v>0</v>
      </c>
      <c r="L59" s="99">
        <f>L60+L61+L62</f>
        <v>0</v>
      </c>
      <c r="M59" s="99">
        <f>M60+M61+M62</f>
        <v>0</v>
      </c>
      <c r="N59" s="99">
        <f>N60+N61+N62</f>
        <v>0</v>
      </c>
      <c r="O59" s="99">
        <f>O60+O61+O62</f>
        <v>0</v>
      </c>
      <c r="P59" s="710">
        <v>0</v>
      </c>
    </row>
    <row r="60" spans="1:16" ht="17.25" customHeight="1" hidden="1">
      <c r="A60" s="176"/>
      <c r="B60" s="95" t="s">
        <v>183</v>
      </c>
      <c r="C60" s="207" t="s">
        <v>543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711" t="e">
        <f t="shared" si="1"/>
        <v>#DIV/0!</v>
      </c>
    </row>
    <row r="61" spans="1:16" ht="17.25" customHeight="1" hidden="1">
      <c r="A61" s="176"/>
      <c r="B61" s="95" t="s">
        <v>420</v>
      </c>
      <c r="C61" s="207" t="s">
        <v>544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711" t="e">
        <f t="shared" si="1"/>
        <v>#DIV/0!</v>
      </c>
    </row>
    <row r="62" spans="1:16" ht="17.25" customHeight="1" hidden="1">
      <c r="A62" s="176">
        <v>66</v>
      </c>
      <c r="B62" s="95" t="s">
        <v>421</v>
      </c>
      <c r="C62" s="634" t="s">
        <v>425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711" t="e">
        <f t="shared" si="1"/>
        <v>#DIV/0!</v>
      </c>
    </row>
    <row r="63" spans="1:16" ht="17.25" customHeight="1" thickBot="1">
      <c r="A63" s="91">
        <v>68</v>
      </c>
      <c r="B63" s="92"/>
      <c r="C63" s="635" t="s">
        <v>545</v>
      </c>
      <c r="D63" s="93">
        <f aca="true" t="shared" si="13" ref="D63:J63">D59+D52+D48</f>
        <v>0</v>
      </c>
      <c r="E63" s="93">
        <f t="shared" si="13"/>
        <v>0</v>
      </c>
      <c r="F63" s="93">
        <f t="shared" si="13"/>
        <v>0</v>
      </c>
      <c r="G63" s="93">
        <f t="shared" si="13"/>
        <v>0</v>
      </c>
      <c r="H63" s="93">
        <f t="shared" si="13"/>
        <v>0</v>
      </c>
      <c r="I63" s="93">
        <f t="shared" si="13"/>
        <v>0</v>
      </c>
      <c r="J63" s="93">
        <f t="shared" si="13"/>
        <v>0</v>
      </c>
      <c r="K63" s="93">
        <f>K59+K52+K48</f>
        <v>0</v>
      </c>
      <c r="L63" s="93">
        <f>L59+L52+L48</f>
        <v>0</v>
      </c>
      <c r="M63" s="93">
        <f>M59+M52+M48</f>
        <v>0</v>
      </c>
      <c r="N63" s="93">
        <f>N59+N52+N48</f>
        <v>0</v>
      </c>
      <c r="O63" s="93">
        <f>O59+O52+O48</f>
        <v>0</v>
      </c>
      <c r="P63" s="711">
        <v>0</v>
      </c>
    </row>
    <row r="64" spans="1:16" ht="17.25" customHeight="1" thickBot="1">
      <c r="A64" s="91"/>
      <c r="B64" s="92"/>
      <c r="C64" s="635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711"/>
    </row>
    <row r="65" spans="1:16" ht="17.25" customHeight="1" thickBot="1">
      <c r="A65" s="91"/>
      <c r="B65" s="92"/>
      <c r="C65" s="635" t="s">
        <v>546</v>
      </c>
      <c r="D65" s="93">
        <f aca="true" t="shared" si="14" ref="D65:J65">D63+D46</f>
        <v>0</v>
      </c>
      <c r="E65" s="93">
        <f t="shared" si="14"/>
        <v>0</v>
      </c>
      <c r="F65" s="93">
        <f t="shared" si="14"/>
        <v>0</v>
      </c>
      <c r="G65" s="93">
        <f t="shared" si="14"/>
        <v>0</v>
      </c>
      <c r="H65" s="93">
        <f t="shared" si="14"/>
        <v>0</v>
      </c>
      <c r="I65" s="93">
        <f t="shared" si="14"/>
        <v>12061</v>
      </c>
      <c r="J65" s="93">
        <f t="shared" si="14"/>
        <v>12061</v>
      </c>
      <c r="K65" s="93">
        <f>K63+K46</f>
        <v>0</v>
      </c>
      <c r="L65" s="93">
        <f>L63+L46</f>
        <v>12061</v>
      </c>
      <c r="M65" s="93">
        <f>M63+M46</f>
        <v>163</v>
      </c>
      <c r="N65" s="93">
        <f>N63+N46</f>
        <v>12224</v>
      </c>
      <c r="O65" s="93">
        <f>O63+O46</f>
        <v>12224</v>
      </c>
      <c r="P65" s="711">
        <f t="shared" si="1"/>
        <v>1</v>
      </c>
    </row>
    <row r="66" spans="1:16" ht="17.25" customHeight="1" thickBot="1">
      <c r="A66" s="91"/>
      <c r="B66" s="92"/>
      <c r="C66" s="63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711"/>
    </row>
    <row r="67" spans="1:16" ht="18.75" customHeight="1" thickBot="1">
      <c r="A67" s="91">
        <v>69</v>
      </c>
      <c r="B67" s="92"/>
      <c r="C67" s="213" t="s">
        <v>547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711"/>
    </row>
    <row r="68" spans="1:16" s="94" customFormat="1" ht="17.25" customHeight="1">
      <c r="A68" s="181">
        <v>70</v>
      </c>
      <c r="B68" s="106" t="s">
        <v>8</v>
      </c>
      <c r="C68" s="637" t="s">
        <v>548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708"/>
    </row>
    <row r="69" spans="1:16" s="94" customFormat="1" ht="17.25" customHeight="1">
      <c r="A69" s="201">
        <v>71</v>
      </c>
      <c r="B69" s="98" t="s">
        <v>9</v>
      </c>
      <c r="C69" s="84" t="s">
        <v>81</v>
      </c>
      <c r="D69" s="99">
        <v>29856</v>
      </c>
      <c r="E69" s="99">
        <v>239</v>
      </c>
      <c r="F69" s="99">
        <f>D69+E69</f>
        <v>30095</v>
      </c>
      <c r="G69" s="99">
        <v>79</v>
      </c>
      <c r="H69" s="99">
        <f>F69+G69</f>
        <v>30174</v>
      </c>
      <c r="I69" s="99">
        <v>160</v>
      </c>
      <c r="J69" s="99">
        <f>H69+I69</f>
        <v>30334</v>
      </c>
      <c r="K69" s="99">
        <v>158</v>
      </c>
      <c r="L69" s="99">
        <f>J69+K69</f>
        <v>30492</v>
      </c>
      <c r="M69" s="99"/>
      <c r="N69" s="99">
        <f>L69+M69</f>
        <v>30492</v>
      </c>
      <c r="O69" s="99">
        <v>28923</v>
      </c>
      <c r="P69" s="709">
        <f t="shared" si="1"/>
        <v>0.9485438803620622</v>
      </c>
    </row>
    <row r="70" spans="1:16" s="94" customFormat="1" ht="17.25" customHeight="1" thickBot="1">
      <c r="A70" s="205">
        <v>72</v>
      </c>
      <c r="B70" s="98" t="s">
        <v>15</v>
      </c>
      <c r="C70" s="84" t="s">
        <v>549</v>
      </c>
      <c r="D70" s="99">
        <v>7629</v>
      </c>
      <c r="E70" s="99">
        <v>64</v>
      </c>
      <c r="F70" s="99">
        <f>D70+E70</f>
        <v>7693</v>
      </c>
      <c r="G70" s="99">
        <v>29</v>
      </c>
      <c r="H70" s="99">
        <f>F70+G70</f>
        <v>7722</v>
      </c>
      <c r="I70" s="99">
        <v>42</v>
      </c>
      <c r="J70" s="99">
        <f>H70+I70</f>
        <v>7764</v>
      </c>
      <c r="K70" s="99">
        <v>51</v>
      </c>
      <c r="L70" s="99">
        <f>J70+K70</f>
        <v>7815</v>
      </c>
      <c r="M70" s="99"/>
      <c r="N70" s="99">
        <f>L70+M70</f>
        <v>7815</v>
      </c>
      <c r="O70" s="99">
        <v>7414</v>
      </c>
      <c r="P70" s="709">
        <f t="shared" si="1"/>
        <v>0.9486884197056942</v>
      </c>
    </row>
    <row r="71" spans="1:16" s="94" customFormat="1" ht="16.5" customHeight="1" thickBot="1">
      <c r="A71" s="185">
        <v>73</v>
      </c>
      <c r="B71" s="98" t="s">
        <v>38</v>
      </c>
      <c r="C71" s="638" t="s">
        <v>82</v>
      </c>
      <c r="D71" s="99">
        <f aca="true" t="shared" si="15" ref="D71:J71">D72+D73</f>
        <v>23014</v>
      </c>
      <c r="E71" s="99">
        <f t="shared" si="15"/>
        <v>0</v>
      </c>
      <c r="F71" s="99">
        <f t="shared" si="15"/>
        <v>23014</v>
      </c>
      <c r="G71" s="99">
        <f t="shared" si="15"/>
        <v>0</v>
      </c>
      <c r="H71" s="99">
        <f t="shared" si="15"/>
        <v>23014</v>
      </c>
      <c r="I71" s="99">
        <f t="shared" si="15"/>
        <v>5114</v>
      </c>
      <c r="J71" s="99">
        <f t="shared" si="15"/>
        <v>28128</v>
      </c>
      <c r="K71" s="99">
        <f>K72+K73</f>
        <v>0</v>
      </c>
      <c r="L71" s="99">
        <f>L72+L73</f>
        <v>28128</v>
      </c>
      <c r="M71" s="99">
        <f>M72+M73</f>
        <v>-5450</v>
      </c>
      <c r="N71" s="99">
        <f>N72+N73</f>
        <v>22678</v>
      </c>
      <c r="O71" s="99">
        <f>O72+O73</f>
        <v>13138</v>
      </c>
      <c r="P71" s="709">
        <f t="shared" si="1"/>
        <v>0.5793279830672898</v>
      </c>
    </row>
    <row r="72" spans="1:16" ht="17.25" customHeight="1" thickBot="1">
      <c r="A72" s="687">
        <v>74</v>
      </c>
      <c r="B72" s="95" t="s">
        <v>183</v>
      </c>
      <c r="C72" s="2" t="s">
        <v>550</v>
      </c>
      <c r="D72" s="96">
        <v>23014</v>
      </c>
      <c r="E72" s="96"/>
      <c r="F72" s="96">
        <v>23014</v>
      </c>
      <c r="G72" s="96"/>
      <c r="H72" s="96">
        <v>23014</v>
      </c>
      <c r="I72" s="96">
        <v>5114</v>
      </c>
      <c r="J72" s="96">
        <f>H72+I72</f>
        <v>28128</v>
      </c>
      <c r="K72" s="96"/>
      <c r="L72" s="96">
        <f>J72+K72</f>
        <v>28128</v>
      </c>
      <c r="M72" s="96">
        <v>-5450</v>
      </c>
      <c r="N72" s="96">
        <f>L72+M72</f>
        <v>22678</v>
      </c>
      <c r="O72" s="96">
        <v>13138</v>
      </c>
      <c r="P72" s="712">
        <f t="shared" si="1"/>
        <v>0.5793279830672898</v>
      </c>
    </row>
    <row r="73" spans="1:16" ht="17.25" customHeight="1" thickBot="1">
      <c r="A73" s="687">
        <v>75</v>
      </c>
      <c r="B73" s="95" t="s">
        <v>420</v>
      </c>
      <c r="C73" s="2" t="s">
        <v>193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712">
        <v>0</v>
      </c>
    </row>
    <row r="74" spans="1:16" s="94" customFormat="1" ht="17.25" customHeight="1">
      <c r="A74" s="186">
        <v>76</v>
      </c>
      <c r="B74" s="98" t="s">
        <v>39</v>
      </c>
      <c r="C74" s="84" t="s">
        <v>46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709">
        <v>0</v>
      </c>
    </row>
    <row r="75" spans="1:16" s="94" customFormat="1" ht="17.25" customHeight="1" thickBot="1">
      <c r="A75" s="201">
        <v>77</v>
      </c>
      <c r="B75" s="98" t="s">
        <v>40</v>
      </c>
      <c r="C75" s="84" t="s">
        <v>551</v>
      </c>
      <c r="D75" s="99">
        <f aca="true" t="shared" si="16" ref="D75:J75">D76+D77+D78+D79</f>
        <v>0</v>
      </c>
      <c r="E75" s="99">
        <f t="shared" si="16"/>
        <v>0</v>
      </c>
      <c r="F75" s="99">
        <f t="shared" si="16"/>
        <v>0</v>
      </c>
      <c r="G75" s="99">
        <f t="shared" si="16"/>
        <v>0</v>
      </c>
      <c r="H75" s="99">
        <f t="shared" si="16"/>
        <v>0</v>
      </c>
      <c r="I75" s="99">
        <f t="shared" si="16"/>
        <v>0</v>
      </c>
      <c r="J75" s="99">
        <f t="shared" si="16"/>
        <v>0</v>
      </c>
      <c r="K75" s="99">
        <f>K76+K77+K78+K79</f>
        <v>0</v>
      </c>
      <c r="L75" s="99">
        <f>L76+L77+L78+L79</f>
        <v>0</v>
      </c>
      <c r="M75" s="99">
        <f>M76+M77+M78+M79</f>
        <v>0</v>
      </c>
      <c r="N75" s="99">
        <f>N76+N77+N78+N79</f>
        <v>0</v>
      </c>
      <c r="O75" s="99">
        <f>O76+O77+O78+O79</f>
        <v>0</v>
      </c>
      <c r="P75" s="709">
        <v>0</v>
      </c>
    </row>
    <row r="76" spans="1:16" ht="17.25" customHeight="1" hidden="1">
      <c r="A76" s="176">
        <v>78</v>
      </c>
      <c r="B76" s="95" t="s">
        <v>414</v>
      </c>
      <c r="C76" s="2" t="s">
        <v>552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709" t="e">
        <f aca="true" t="shared" si="17" ref="P76:P139">O76/N76</f>
        <v>#DIV/0!</v>
      </c>
    </row>
    <row r="77" spans="1:16" ht="17.25" customHeight="1" hidden="1">
      <c r="A77" s="105">
        <v>79</v>
      </c>
      <c r="B77" s="95" t="s">
        <v>415</v>
      </c>
      <c r="C77" s="2" t="s">
        <v>553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709" t="e">
        <f t="shared" si="17"/>
        <v>#DIV/0!</v>
      </c>
    </row>
    <row r="78" spans="1:16" ht="17.25" customHeight="1" hidden="1">
      <c r="A78" s="176">
        <v>80</v>
      </c>
      <c r="B78" s="95" t="s">
        <v>416</v>
      </c>
      <c r="C78" s="2" t="s">
        <v>554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709" t="e">
        <f t="shared" si="17"/>
        <v>#DIV/0!</v>
      </c>
    </row>
    <row r="79" spans="1:16" ht="17.25" customHeight="1" hidden="1">
      <c r="A79" s="176">
        <v>81</v>
      </c>
      <c r="B79" s="95" t="s">
        <v>417</v>
      </c>
      <c r="C79" s="2" t="s">
        <v>426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709" t="e">
        <f t="shared" si="17"/>
        <v>#DIV/0!</v>
      </c>
    </row>
    <row r="80" spans="1:16" s="94" customFormat="1" ht="17.25" customHeight="1" thickBot="1">
      <c r="A80" s="91">
        <v>82</v>
      </c>
      <c r="B80" s="98" t="s">
        <v>555</v>
      </c>
      <c r="C80" s="84" t="s">
        <v>55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709">
        <v>0</v>
      </c>
    </row>
    <row r="81" spans="1:16" s="94" customFormat="1" ht="17.25" customHeight="1" thickBot="1">
      <c r="A81" s="91">
        <v>83</v>
      </c>
      <c r="B81" s="175" t="s">
        <v>43</v>
      </c>
      <c r="C81" s="227" t="s">
        <v>556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710">
        <v>0</v>
      </c>
    </row>
    <row r="82" spans="1:16" ht="17.25" customHeight="1" thickBot="1">
      <c r="A82" s="174">
        <v>84</v>
      </c>
      <c r="B82" s="187"/>
      <c r="C82" s="641" t="s">
        <v>557</v>
      </c>
      <c r="D82" s="93">
        <f aca="true" t="shared" si="18" ref="D82:J82">D81+D80+D75+D74+D71+D70+D69</f>
        <v>60499</v>
      </c>
      <c r="E82" s="93">
        <f t="shared" si="18"/>
        <v>303</v>
      </c>
      <c r="F82" s="93">
        <f t="shared" si="18"/>
        <v>60802</v>
      </c>
      <c r="G82" s="93">
        <f t="shared" si="18"/>
        <v>108</v>
      </c>
      <c r="H82" s="93">
        <f t="shared" si="18"/>
        <v>60910</v>
      </c>
      <c r="I82" s="93">
        <f t="shared" si="18"/>
        <v>5316</v>
      </c>
      <c r="J82" s="93">
        <f t="shared" si="18"/>
        <v>66226</v>
      </c>
      <c r="K82" s="93">
        <f>K81+K80+K75+K74+K71+K70+K69</f>
        <v>209</v>
      </c>
      <c r="L82" s="93">
        <f>L81+L80+L75+L74+L71+L70+L69</f>
        <v>66435</v>
      </c>
      <c r="M82" s="93">
        <f>M81+M80+M75+M74+M71+M70+M69</f>
        <v>-5450</v>
      </c>
      <c r="N82" s="93">
        <f>N81+N80+N75+N74+N71+N70+N69</f>
        <v>60985</v>
      </c>
      <c r="O82" s="93">
        <f>O81+O80+O75+O74+O71+O70+O69</f>
        <v>49475</v>
      </c>
      <c r="P82" s="711">
        <f t="shared" si="17"/>
        <v>0.8112650651799623</v>
      </c>
    </row>
    <row r="83" spans="1:16" ht="17.25" customHeight="1" thickBot="1">
      <c r="A83" s="188">
        <v>85</v>
      </c>
      <c r="B83" s="688" t="s">
        <v>33</v>
      </c>
      <c r="C83" s="637" t="s">
        <v>558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708"/>
    </row>
    <row r="84" spans="1:16" s="94" customFormat="1" ht="17.25" customHeight="1" thickBot="1">
      <c r="A84" s="203" t="s">
        <v>37</v>
      </c>
      <c r="B84" s="98" t="s">
        <v>9</v>
      </c>
      <c r="C84" s="643" t="s">
        <v>559</v>
      </c>
      <c r="D84" s="689"/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  <c r="P84" s="709">
        <v>0</v>
      </c>
    </row>
    <row r="85" spans="1:16" s="94" customFormat="1" ht="17.25" customHeight="1" thickBot="1">
      <c r="A85" s="174">
        <v>1</v>
      </c>
      <c r="B85" s="621" t="s">
        <v>560</v>
      </c>
      <c r="C85" s="643" t="s">
        <v>561</v>
      </c>
      <c r="D85" s="221">
        <v>10206</v>
      </c>
      <c r="E85" s="221"/>
      <c r="F85" s="221">
        <f>D85+E85</f>
        <v>10206</v>
      </c>
      <c r="G85" s="221"/>
      <c r="H85" s="221">
        <f>F85+G85</f>
        <v>10206</v>
      </c>
      <c r="I85" s="221">
        <v>-10206</v>
      </c>
      <c r="J85" s="221">
        <f>H85+I85</f>
        <v>0</v>
      </c>
      <c r="K85" s="221"/>
      <c r="L85" s="221">
        <f>J85+K85</f>
        <v>0</v>
      </c>
      <c r="M85" s="221"/>
      <c r="N85" s="221">
        <f>L85+M85</f>
        <v>0</v>
      </c>
      <c r="O85" s="221"/>
      <c r="P85" s="709">
        <v>0</v>
      </c>
    </row>
    <row r="86" spans="1:16" s="94" customFormat="1" ht="17.25" customHeight="1">
      <c r="A86" s="181">
        <v>2</v>
      </c>
      <c r="B86" s="98" t="s">
        <v>38</v>
      </c>
      <c r="C86" s="84" t="s">
        <v>427</v>
      </c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709">
        <v>0</v>
      </c>
    </row>
    <row r="87" spans="1:16" s="94" customFormat="1" ht="17.25" customHeight="1">
      <c r="A87" s="97">
        <v>3</v>
      </c>
      <c r="B87" s="98" t="s">
        <v>39</v>
      </c>
      <c r="C87" s="84" t="s">
        <v>562</v>
      </c>
      <c r="D87" s="221">
        <f aca="true" t="shared" si="19" ref="D87:J87">D88+D89+D90+D91+D92</f>
        <v>0</v>
      </c>
      <c r="E87" s="221">
        <f t="shared" si="19"/>
        <v>0</v>
      </c>
      <c r="F87" s="221">
        <f t="shared" si="19"/>
        <v>0</v>
      </c>
      <c r="G87" s="221">
        <f t="shared" si="19"/>
        <v>0</v>
      </c>
      <c r="H87" s="221">
        <f t="shared" si="19"/>
        <v>0</v>
      </c>
      <c r="I87" s="221">
        <f t="shared" si="19"/>
        <v>0</v>
      </c>
      <c r="J87" s="221">
        <f t="shared" si="19"/>
        <v>0</v>
      </c>
      <c r="K87" s="221">
        <f>K88+K89+K90+K91+K92</f>
        <v>0</v>
      </c>
      <c r="L87" s="221">
        <f>L88+L89+L90+L91+L92</f>
        <v>0</v>
      </c>
      <c r="M87" s="221">
        <f>M88+M89+M90+M91+M92</f>
        <v>0</v>
      </c>
      <c r="N87" s="221">
        <f>N88+N89+N90+N91+N92</f>
        <v>0</v>
      </c>
      <c r="O87" s="221">
        <f>O88+O89+O90+O91+O92</f>
        <v>0</v>
      </c>
      <c r="P87" s="709">
        <v>0</v>
      </c>
    </row>
    <row r="88" spans="1:16" ht="17.25" customHeight="1" hidden="1">
      <c r="A88" s="101">
        <v>4</v>
      </c>
      <c r="B88" s="95" t="s">
        <v>181</v>
      </c>
      <c r="C88" s="2" t="s">
        <v>563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709" t="e">
        <f t="shared" si="17"/>
        <v>#DIV/0!</v>
      </c>
    </row>
    <row r="89" spans="1:16" ht="17.25" customHeight="1" hidden="1">
      <c r="A89" s="176">
        <v>5</v>
      </c>
      <c r="B89" s="95" t="s">
        <v>182</v>
      </c>
      <c r="C89" s="2" t="s">
        <v>564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709" t="e">
        <f t="shared" si="17"/>
        <v>#DIV/0!</v>
      </c>
    </row>
    <row r="90" spans="1:16" ht="17.25" customHeight="1" hidden="1">
      <c r="A90" s="101">
        <v>6</v>
      </c>
      <c r="B90" s="95" t="s">
        <v>411</v>
      </c>
      <c r="C90" s="2" t="s">
        <v>194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709" t="e">
        <f t="shared" si="17"/>
        <v>#DIV/0!</v>
      </c>
    </row>
    <row r="91" spans="1:16" ht="17.25" customHeight="1" hidden="1">
      <c r="A91" s="176">
        <v>7</v>
      </c>
      <c r="B91" s="95" t="s">
        <v>412</v>
      </c>
      <c r="C91" s="2" t="s">
        <v>565</v>
      </c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709" t="e">
        <f t="shared" si="17"/>
        <v>#DIV/0!</v>
      </c>
    </row>
    <row r="92" spans="1:16" ht="17.25" customHeight="1" hidden="1">
      <c r="A92" s="101">
        <v>8</v>
      </c>
      <c r="B92" s="95" t="s">
        <v>413</v>
      </c>
      <c r="C92" s="2" t="s">
        <v>566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709" t="e">
        <f t="shared" si="17"/>
        <v>#DIV/0!</v>
      </c>
    </row>
    <row r="93" spans="1:16" s="94" customFormat="1" ht="17.25" customHeight="1">
      <c r="A93" s="97">
        <v>9</v>
      </c>
      <c r="B93" s="98" t="s">
        <v>40</v>
      </c>
      <c r="C93" s="211" t="s">
        <v>567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709">
        <v>0</v>
      </c>
    </row>
    <row r="94" spans="1:16" ht="17.25" customHeight="1">
      <c r="A94" s="176">
        <v>10</v>
      </c>
      <c r="B94" s="95"/>
      <c r="C94" s="644" t="s">
        <v>568</v>
      </c>
      <c r="D94" s="220">
        <f aca="true" t="shared" si="20" ref="D94:J94">D93+D87+D86+D85+D84</f>
        <v>10206</v>
      </c>
      <c r="E94" s="220">
        <f t="shared" si="20"/>
        <v>0</v>
      </c>
      <c r="F94" s="220">
        <f t="shared" si="20"/>
        <v>10206</v>
      </c>
      <c r="G94" s="220">
        <f t="shared" si="20"/>
        <v>0</v>
      </c>
      <c r="H94" s="220">
        <f t="shared" si="20"/>
        <v>10206</v>
      </c>
      <c r="I94" s="220">
        <f t="shared" si="20"/>
        <v>-10206</v>
      </c>
      <c r="J94" s="220">
        <f t="shared" si="20"/>
        <v>0</v>
      </c>
      <c r="K94" s="220">
        <f>K93+K87+K86+K85+K84</f>
        <v>0</v>
      </c>
      <c r="L94" s="220">
        <f>L93+L87+L86+L85+L84</f>
        <v>0</v>
      </c>
      <c r="M94" s="220">
        <f>M93+M87+M86+M85+M84</f>
        <v>0</v>
      </c>
      <c r="N94" s="220">
        <f>N93+N87+N86+N85+N84</f>
        <v>0</v>
      </c>
      <c r="O94" s="220">
        <f>O93+O87+O86+O85+O84</f>
        <v>0</v>
      </c>
      <c r="P94" s="712">
        <v>0</v>
      </c>
    </row>
    <row r="95" spans="1:16" ht="17.25" customHeight="1">
      <c r="A95" s="176"/>
      <c r="B95" s="95"/>
      <c r="C95" s="644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709"/>
    </row>
    <row r="96" spans="1:16" ht="17.25" customHeight="1">
      <c r="A96" s="176">
        <v>11</v>
      </c>
      <c r="B96" s="95"/>
      <c r="C96" s="644" t="s">
        <v>569</v>
      </c>
      <c r="D96" s="220">
        <f aca="true" t="shared" si="21" ref="D96:J96">D65</f>
        <v>0</v>
      </c>
      <c r="E96" s="220">
        <f t="shared" si="21"/>
        <v>0</v>
      </c>
      <c r="F96" s="220">
        <f t="shared" si="21"/>
        <v>0</v>
      </c>
      <c r="G96" s="220">
        <f t="shared" si="21"/>
        <v>0</v>
      </c>
      <c r="H96" s="220">
        <f t="shared" si="21"/>
        <v>0</v>
      </c>
      <c r="I96" s="220">
        <f t="shared" si="21"/>
        <v>12061</v>
      </c>
      <c r="J96" s="220">
        <f t="shared" si="21"/>
        <v>12061</v>
      </c>
      <c r="K96" s="220">
        <f>K65</f>
        <v>0</v>
      </c>
      <c r="L96" s="220">
        <f>L65</f>
        <v>12061</v>
      </c>
      <c r="M96" s="220">
        <f>M65</f>
        <v>163</v>
      </c>
      <c r="N96" s="220">
        <f>N65</f>
        <v>12224</v>
      </c>
      <c r="O96" s="220">
        <f>O65</f>
        <v>12224</v>
      </c>
      <c r="P96" s="712">
        <f t="shared" si="17"/>
        <v>1</v>
      </c>
    </row>
    <row r="97" spans="1:16" ht="17.25" customHeight="1">
      <c r="A97" s="176">
        <v>12</v>
      </c>
      <c r="B97" s="95"/>
      <c r="C97" s="644" t="s">
        <v>570</v>
      </c>
      <c r="D97" s="220">
        <f aca="true" t="shared" si="22" ref="D97:J97">D82+D94</f>
        <v>70705</v>
      </c>
      <c r="E97" s="220">
        <f t="shared" si="22"/>
        <v>303</v>
      </c>
      <c r="F97" s="220">
        <f t="shared" si="22"/>
        <v>71008</v>
      </c>
      <c r="G97" s="220">
        <f t="shared" si="22"/>
        <v>108</v>
      </c>
      <c r="H97" s="220">
        <f t="shared" si="22"/>
        <v>71116</v>
      </c>
      <c r="I97" s="220">
        <f t="shared" si="22"/>
        <v>-4890</v>
      </c>
      <c r="J97" s="220">
        <f t="shared" si="22"/>
        <v>66226</v>
      </c>
      <c r="K97" s="220">
        <f>K82+K94</f>
        <v>209</v>
      </c>
      <c r="L97" s="220">
        <f>L82+L94</f>
        <v>66435</v>
      </c>
      <c r="M97" s="220">
        <f>M82+M94</f>
        <v>-5450</v>
      </c>
      <c r="N97" s="220">
        <f>N82+N94</f>
        <v>60985</v>
      </c>
      <c r="O97" s="220">
        <f>O82+O94</f>
        <v>49475</v>
      </c>
      <c r="P97" s="712">
        <f t="shared" si="17"/>
        <v>0.8112650651799623</v>
      </c>
    </row>
    <row r="98" spans="1:16" ht="17.25" customHeight="1">
      <c r="A98" s="176"/>
      <c r="B98" s="95"/>
      <c r="C98" s="644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709"/>
    </row>
    <row r="99" spans="1:16" s="94" customFormat="1" ht="17.25" customHeight="1">
      <c r="A99" s="97">
        <v>13</v>
      </c>
      <c r="B99" s="98" t="s">
        <v>34</v>
      </c>
      <c r="C99" s="84" t="s">
        <v>571</v>
      </c>
      <c r="D99" s="221">
        <f aca="true" t="shared" si="23" ref="D99:I99">D100+D101</f>
        <v>70705</v>
      </c>
      <c r="E99" s="221">
        <f t="shared" si="23"/>
        <v>303</v>
      </c>
      <c r="F99" s="221">
        <f t="shared" si="23"/>
        <v>71008</v>
      </c>
      <c r="G99" s="221">
        <f t="shared" si="23"/>
        <v>108</v>
      </c>
      <c r="H99" s="221">
        <f t="shared" si="23"/>
        <v>71116</v>
      </c>
      <c r="I99" s="221">
        <f t="shared" si="23"/>
        <v>-16951</v>
      </c>
      <c r="J99" s="221">
        <f aca="true" t="shared" si="24" ref="J99:O99">J100+J101</f>
        <v>54165</v>
      </c>
      <c r="K99" s="221">
        <f t="shared" si="24"/>
        <v>209</v>
      </c>
      <c r="L99" s="221">
        <f t="shared" si="24"/>
        <v>54374</v>
      </c>
      <c r="M99" s="221">
        <f t="shared" si="24"/>
        <v>-5613</v>
      </c>
      <c r="N99" s="221">
        <f t="shared" si="24"/>
        <v>48761</v>
      </c>
      <c r="O99" s="221">
        <f t="shared" si="24"/>
        <v>37251</v>
      </c>
      <c r="P99" s="709">
        <f t="shared" si="17"/>
        <v>0.7639506983039724</v>
      </c>
    </row>
    <row r="100" spans="1:16" ht="17.25" customHeight="1">
      <c r="A100" s="176">
        <v>14</v>
      </c>
      <c r="B100" s="95" t="s">
        <v>9</v>
      </c>
      <c r="C100" s="2" t="s">
        <v>628</v>
      </c>
      <c r="D100" s="220">
        <f aca="true" t="shared" si="25" ref="D100:J100">D82-D46</f>
        <v>60499</v>
      </c>
      <c r="E100" s="220">
        <f t="shared" si="25"/>
        <v>303</v>
      </c>
      <c r="F100" s="220">
        <f t="shared" si="25"/>
        <v>60802</v>
      </c>
      <c r="G100" s="220">
        <f t="shared" si="25"/>
        <v>108</v>
      </c>
      <c r="H100" s="220">
        <f t="shared" si="25"/>
        <v>60910</v>
      </c>
      <c r="I100" s="220">
        <f>I82-I46</f>
        <v>-6745</v>
      </c>
      <c r="J100" s="220">
        <f t="shared" si="25"/>
        <v>54165</v>
      </c>
      <c r="K100" s="220">
        <f>K82-K46</f>
        <v>209</v>
      </c>
      <c r="L100" s="220">
        <f>L82-L46</f>
        <v>54374</v>
      </c>
      <c r="M100" s="220">
        <f>M82-M46</f>
        <v>-5613</v>
      </c>
      <c r="N100" s="220">
        <f>N82-N46</f>
        <v>48761</v>
      </c>
      <c r="O100" s="220">
        <f>O82-O46</f>
        <v>37251</v>
      </c>
      <c r="P100" s="712">
        <f t="shared" si="17"/>
        <v>0.7639506983039724</v>
      </c>
    </row>
    <row r="101" spans="1:16" ht="17.25" customHeight="1" thickBot="1">
      <c r="A101" s="172">
        <v>15</v>
      </c>
      <c r="B101" s="95" t="s">
        <v>15</v>
      </c>
      <c r="C101" s="2" t="s">
        <v>629</v>
      </c>
      <c r="D101" s="220">
        <f aca="true" t="shared" si="26" ref="D101:J101">D94-D63</f>
        <v>10206</v>
      </c>
      <c r="E101" s="220">
        <f t="shared" si="26"/>
        <v>0</v>
      </c>
      <c r="F101" s="220">
        <f t="shared" si="26"/>
        <v>10206</v>
      </c>
      <c r="G101" s="220">
        <f t="shared" si="26"/>
        <v>0</v>
      </c>
      <c r="H101" s="220">
        <f t="shared" si="26"/>
        <v>10206</v>
      </c>
      <c r="I101" s="220">
        <f t="shared" si="26"/>
        <v>-10206</v>
      </c>
      <c r="J101" s="220">
        <f t="shared" si="26"/>
        <v>0</v>
      </c>
      <c r="K101" s="220">
        <f>K94-K63</f>
        <v>0</v>
      </c>
      <c r="L101" s="220">
        <f>L94-L63</f>
        <v>0</v>
      </c>
      <c r="M101" s="220">
        <f>M94-M63</f>
        <v>0</v>
      </c>
      <c r="N101" s="220">
        <f>N94-N63</f>
        <v>0</v>
      </c>
      <c r="O101" s="220">
        <f>O94-O63</f>
        <v>0</v>
      </c>
      <c r="P101" s="712">
        <v>0</v>
      </c>
    </row>
    <row r="102" spans="1:16" ht="17.25" customHeight="1" thickBot="1">
      <c r="A102" s="690"/>
      <c r="B102" s="95"/>
      <c r="C102" s="2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709"/>
    </row>
    <row r="103" spans="1:16" ht="17.25" customHeight="1" thickBot="1">
      <c r="A103" s="91">
        <v>16</v>
      </c>
      <c r="B103" s="98" t="s">
        <v>428</v>
      </c>
      <c r="C103" s="84" t="s">
        <v>574</v>
      </c>
      <c r="D103" s="221">
        <f aca="true" t="shared" si="27" ref="D103:J103">D104+D107</f>
        <v>70705</v>
      </c>
      <c r="E103" s="221">
        <f t="shared" si="27"/>
        <v>303</v>
      </c>
      <c r="F103" s="221">
        <f t="shared" si="27"/>
        <v>71008</v>
      </c>
      <c r="G103" s="221">
        <f t="shared" si="27"/>
        <v>108</v>
      </c>
      <c r="H103" s="221">
        <f t="shared" si="27"/>
        <v>71116</v>
      </c>
      <c r="I103" s="221">
        <f t="shared" si="27"/>
        <v>-16951</v>
      </c>
      <c r="J103" s="221">
        <f t="shared" si="27"/>
        <v>54165</v>
      </c>
      <c r="K103" s="221">
        <f>K104+K107</f>
        <v>209</v>
      </c>
      <c r="L103" s="221">
        <f>L104+L107</f>
        <v>54374</v>
      </c>
      <c r="M103" s="221">
        <f>M104+M107</f>
        <v>-5613</v>
      </c>
      <c r="N103" s="221">
        <f>N104+N107</f>
        <v>48761</v>
      </c>
      <c r="O103" s="221">
        <f>O104+O107</f>
        <v>48761</v>
      </c>
      <c r="P103" s="709">
        <f t="shared" si="17"/>
        <v>1</v>
      </c>
    </row>
    <row r="104" spans="1:16" ht="17.25" customHeight="1">
      <c r="A104" s="101">
        <v>17</v>
      </c>
      <c r="B104" s="95" t="s">
        <v>9</v>
      </c>
      <c r="C104" s="2" t="s">
        <v>575</v>
      </c>
      <c r="D104" s="220">
        <f aca="true" t="shared" si="28" ref="D104:J104">D105+D106</f>
        <v>0</v>
      </c>
      <c r="E104" s="220">
        <f t="shared" si="28"/>
        <v>0</v>
      </c>
      <c r="F104" s="220">
        <f t="shared" si="28"/>
        <v>0</v>
      </c>
      <c r="G104" s="220">
        <f t="shared" si="28"/>
        <v>0</v>
      </c>
      <c r="H104" s="220">
        <f t="shared" si="28"/>
        <v>0</v>
      </c>
      <c r="I104" s="220">
        <f t="shared" si="28"/>
        <v>5114</v>
      </c>
      <c r="J104" s="220">
        <f t="shared" si="28"/>
        <v>5114</v>
      </c>
      <c r="K104" s="220">
        <f>K105+K106</f>
        <v>0</v>
      </c>
      <c r="L104" s="220">
        <f>L105+L106</f>
        <v>5114</v>
      </c>
      <c r="M104" s="220">
        <f>M105+M106</f>
        <v>0</v>
      </c>
      <c r="N104" s="220">
        <f>N105+N106</f>
        <v>5114</v>
      </c>
      <c r="O104" s="220">
        <f>O105+O106</f>
        <v>5114</v>
      </c>
      <c r="P104" s="712">
        <v>0</v>
      </c>
    </row>
    <row r="105" spans="1:16" ht="17.25" customHeight="1">
      <c r="A105" s="176">
        <v>18</v>
      </c>
      <c r="B105" s="95" t="s">
        <v>10</v>
      </c>
      <c r="C105" s="2" t="s">
        <v>139</v>
      </c>
      <c r="D105" s="220"/>
      <c r="E105" s="220"/>
      <c r="F105" s="220"/>
      <c r="G105" s="220"/>
      <c r="H105" s="220"/>
      <c r="I105" s="220">
        <v>5114</v>
      </c>
      <c r="J105" s="220">
        <f>I105+H105</f>
        <v>5114</v>
      </c>
      <c r="K105" s="220"/>
      <c r="L105" s="220">
        <f>K105+J105</f>
        <v>5114</v>
      </c>
      <c r="M105" s="220"/>
      <c r="N105" s="220">
        <f>M105+L105</f>
        <v>5114</v>
      </c>
      <c r="O105" s="220">
        <v>5114</v>
      </c>
      <c r="P105" s="712">
        <v>0</v>
      </c>
    </row>
    <row r="106" spans="1:16" ht="17.25" customHeight="1">
      <c r="A106" s="176">
        <v>19</v>
      </c>
      <c r="B106" s="95" t="s">
        <v>195</v>
      </c>
      <c r="C106" s="2" t="s">
        <v>140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712">
        <v>0</v>
      </c>
    </row>
    <row r="107" spans="1:16" ht="17.25" customHeight="1">
      <c r="A107" s="176">
        <v>20</v>
      </c>
      <c r="B107" s="95" t="s">
        <v>15</v>
      </c>
      <c r="C107" s="2" t="s">
        <v>576</v>
      </c>
      <c r="D107" s="220">
        <f aca="true" t="shared" si="29" ref="D107:J107">D108+D109</f>
        <v>70705</v>
      </c>
      <c r="E107" s="220">
        <f t="shared" si="29"/>
        <v>303</v>
      </c>
      <c r="F107" s="220">
        <f t="shared" si="29"/>
        <v>71008</v>
      </c>
      <c r="G107" s="220">
        <f t="shared" si="29"/>
        <v>108</v>
      </c>
      <c r="H107" s="220">
        <f t="shared" si="29"/>
        <v>71116</v>
      </c>
      <c r="I107" s="220">
        <f t="shared" si="29"/>
        <v>-22065</v>
      </c>
      <c r="J107" s="220">
        <f t="shared" si="29"/>
        <v>49051</v>
      </c>
      <c r="K107" s="220">
        <f>K108+K109</f>
        <v>209</v>
      </c>
      <c r="L107" s="220">
        <f>L108+L109</f>
        <v>49260</v>
      </c>
      <c r="M107" s="220">
        <f>M108+M109</f>
        <v>-5613</v>
      </c>
      <c r="N107" s="220">
        <f>N108+N109</f>
        <v>43647</v>
      </c>
      <c r="O107" s="220">
        <f>O108+O109</f>
        <v>43647</v>
      </c>
      <c r="P107" s="712">
        <f t="shared" si="17"/>
        <v>1</v>
      </c>
    </row>
    <row r="108" spans="1:16" ht="17.25" customHeight="1">
      <c r="A108" s="176">
        <v>21</v>
      </c>
      <c r="B108" s="95" t="s">
        <v>16</v>
      </c>
      <c r="C108" s="2" t="s">
        <v>577</v>
      </c>
      <c r="D108" s="220">
        <v>60499</v>
      </c>
      <c r="E108" s="220">
        <v>303</v>
      </c>
      <c r="F108" s="220">
        <f>D108+E108</f>
        <v>60802</v>
      </c>
      <c r="G108" s="220">
        <v>108</v>
      </c>
      <c r="H108" s="220">
        <f>F108+G108</f>
        <v>60910</v>
      </c>
      <c r="I108" s="220">
        <f>202-12061</f>
        <v>-11859</v>
      </c>
      <c r="J108" s="220">
        <f>H108+I108</f>
        <v>49051</v>
      </c>
      <c r="K108" s="220">
        <v>209</v>
      </c>
      <c r="L108" s="220">
        <f>J108+K108</f>
        <v>49260</v>
      </c>
      <c r="M108" s="220">
        <v>-5613</v>
      </c>
      <c r="N108" s="220">
        <f>L108+M108</f>
        <v>43647</v>
      </c>
      <c r="O108" s="220">
        <v>43647</v>
      </c>
      <c r="P108" s="712">
        <f t="shared" si="17"/>
        <v>1</v>
      </c>
    </row>
    <row r="109" spans="1:16" ht="17.25" customHeight="1">
      <c r="A109" s="176">
        <v>22</v>
      </c>
      <c r="B109" s="95" t="s">
        <v>18</v>
      </c>
      <c r="C109" s="2" t="s">
        <v>578</v>
      </c>
      <c r="D109" s="220">
        <v>10206</v>
      </c>
      <c r="E109" s="220"/>
      <c r="F109" s="220">
        <f>D109+E109</f>
        <v>10206</v>
      </c>
      <c r="G109" s="220"/>
      <c r="H109" s="220">
        <f>F109+G109</f>
        <v>10206</v>
      </c>
      <c r="I109" s="220">
        <v>-10206</v>
      </c>
      <c r="J109" s="220">
        <f>H109+I109</f>
        <v>0</v>
      </c>
      <c r="K109" s="220"/>
      <c r="L109" s="220">
        <f>J109+K109</f>
        <v>0</v>
      </c>
      <c r="M109" s="220"/>
      <c r="N109" s="220">
        <f>L109+M109</f>
        <v>0</v>
      </c>
      <c r="O109" s="220"/>
      <c r="P109" s="712">
        <v>0</v>
      </c>
    </row>
    <row r="110" spans="1:16" ht="17.25" customHeight="1">
      <c r="A110" s="105"/>
      <c r="B110" s="95"/>
      <c r="C110" s="2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709"/>
    </row>
    <row r="111" spans="1:16" s="94" customFormat="1" ht="28.5" customHeight="1">
      <c r="A111" s="182">
        <v>23</v>
      </c>
      <c r="B111" s="98" t="s">
        <v>36</v>
      </c>
      <c r="C111" s="648" t="s">
        <v>579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709"/>
    </row>
    <row r="112" spans="1:16" ht="17.25" customHeight="1" hidden="1">
      <c r="A112" s="105">
        <v>24</v>
      </c>
      <c r="B112" s="95" t="s">
        <v>9</v>
      </c>
      <c r="C112" s="207" t="s">
        <v>580</v>
      </c>
      <c r="D112" s="220">
        <f aca="true" t="shared" si="30" ref="D112:J112">D113+D114</f>
        <v>0</v>
      </c>
      <c r="E112" s="220">
        <f t="shared" si="30"/>
        <v>0</v>
      </c>
      <c r="F112" s="220">
        <f t="shared" si="30"/>
        <v>0</v>
      </c>
      <c r="G112" s="220">
        <f t="shared" si="30"/>
        <v>0</v>
      </c>
      <c r="H112" s="220">
        <f t="shared" si="30"/>
        <v>0</v>
      </c>
      <c r="I112" s="220">
        <f t="shared" si="30"/>
        <v>0</v>
      </c>
      <c r="J112" s="220">
        <f t="shared" si="30"/>
        <v>0</v>
      </c>
      <c r="K112" s="220">
        <f>K113+K114</f>
        <v>0</v>
      </c>
      <c r="L112" s="220">
        <f>L113+L114</f>
        <v>0</v>
      </c>
      <c r="M112" s="220">
        <f>M113+M114</f>
        <v>0</v>
      </c>
      <c r="N112" s="220">
        <f>N113+N114</f>
        <v>0</v>
      </c>
      <c r="O112" s="220">
        <f>O113+O114</f>
        <v>0</v>
      </c>
      <c r="P112" s="709" t="e">
        <f t="shared" si="17"/>
        <v>#DIV/0!</v>
      </c>
    </row>
    <row r="113" spans="1:16" ht="17.25" customHeight="1" hidden="1">
      <c r="A113" s="105">
        <v>25</v>
      </c>
      <c r="B113" s="95" t="s">
        <v>10</v>
      </c>
      <c r="C113" s="207" t="s">
        <v>581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709" t="e">
        <f t="shared" si="17"/>
        <v>#DIV/0!</v>
      </c>
    </row>
    <row r="114" spans="1:16" ht="17.25" customHeight="1" hidden="1">
      <c r="A114" s="176">
        <v>26</v>
      </c>
      <c r="B114" s="95" t="s">
        <v>195</v>
      </c>
      <c r="C114" s="207" t="s">
        <v>582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709" t="e">
        <f t="shared" si="17"/>
        <v>#DIV/0!</v>
      </c>
    </row>
    <row r="115" spans="1:16" ht="17.25" customHeight="1" hidden="1">
      <c r="A115" s="176">
        <v>27</v>
      </c>
      <c r="B115" s="95" t="s">
        <v>15</v>
      </c>
      <c r="C115" s="2" t="s">
        <v>583</v>
      </c>
      <c r="D115" s="220">
        <f aca="true" t="shared" si="31" ref="D115:J115">D116+D119</f>
        <v>0</v>
      </c>
      <c r="E115" s="220">
        <f t="shared" si="31"/>
        <v>0</v>
      </c>
      <c r="F115" s="220">
        <f t="shared" si="31"/>
        <v>0</v>
      </c>
      <c r="G115" s="220">
        <f t="shared" si="31"/>
        <v>0</v>
      </c>
      <c r="H115" s="220">
        <f t="shared" si="31"/>
        <v>0</v>
      </c>
      <c r="I115" s="220">
        <f t="shared" si="31"/>
        <v>0</v>
      </c>
      <c r="J115" s="220">
        <f t="shared" si="31"/>
        <v>0</v>
      </c>
      <c r="K115" s="220">
        <f>K116+K119</f>
        <v>0</v>
      </c>
      <c r="L115" s="220">
        <f>L116+L119</f>
        <v>0</v>
      </c>
      <c r="M115" s="220">
        <f>M116+M119</f>
        <v>0</v>
      </c>
      <c r="N115" s="220">
        <f>N116+N119</f>
        <v>0</v>
      </c>
      <c r="O115" s="220">
        <f>O116+O119</f>
        <v>0</v>
      </c>
      <c r="P115" s="709" t="e">
        <f t="shared" si="17"/>
        <v>#DIV/0!</v>
      </c>
    </row>
    <row r="116" spans="1:16" ht="17.25" customHeight="1" hidden="1">
      <c r="A116" s="176">
        <v>28</v>
      </c>
      <c r="B116" s="95" t="s">
        <v>16</v>
      </c>
      <c r="C116" s="2" t="s">
        <v>584</v>
      </c>
      <c r="D116" s="220">
        <f aca="true" t="shared" si="32" ref="D116:J116">D117+D118</f>
        <v>0</v>
      </c>
      <c r="E116" s="220">
        <f t="shared" si="32"/>
        <v>0</v>
      </c>
      <c r="F116" s="220">
        <f t="shared" si="32"/>
        <v>0</v>
      </c>
      <c r="G116" s="220">
        <f t="shared" si="32"/>
        <v>0</v>
      </c>
      <c r="H116" s="220">
        <f t="shared" si="32"/>
        <v>0</v>
      </c>
      <c r="I116" s="220">
        <f t="shared" si="32"/>
        <v>0</v>
      </c>
      <c r="J116" s="220">
        <f t="shared" si="32"/>
        <v>0</v>
      </c>
      <c r="K116" s="220">
        <f>K117+K118</f>
        <v>0</v>
      </c>
      <c r="L116" s="220">
        <f>L117+L118</f>
        <v>0</v>
      </c>
      <c r="M116" s="220">
        <f>M117+M118</f>
        <v>0</v>
      </c>
      <c r="N116" s="220">
        <f>N117+N118</f>
        <v>0</v>
      </c>
      <c r="O116" s="220">
        <f>O117+O118</f>
        <v>0</v>
      </c>
      <c r="P116" s="709" t="e">
        <f t="shared" si="17"/>
        <v>#DIV/0!</v>
      </c>
    </row>
    <row r="117" spans="1:16" ht="17.25" customHeight="1" hidden="1">
      <c r="A117" s="172">
        <v>29</v>
      </c>
      <c r="B117" s="95" t="s">
        <v>406</v>
      </c>
      <c r="C117" s="2" t="s">
        <v>585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709" t="e">
        <f t="shared" si="17"/>
        <v>#DIV/0!</v>
      </c>
    </row>
    <row r="118" spans="1:16" ht="17.25" customHeight="1" hidden="1">
      <c r="A118" s="639">
        <v>30</v>
      </c>
      <c r="B118" s="95" t="s">
        <v>407</v>
      </c>
      <c r="C118" s="649" t="s">
        <v>586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709" t="e">
        <f t="shared" si="17"/>
        <v>#DIV/0!</v>
      </c>
    </row>
    <row r="119" spans="1:16" ht="16.5" customHeight="1" hidden="1">
      <c r="A119" s="687">
        <v>31</v>
      </c>
      <c r="B119" s="95" t="s">
        <v>18</v>
      </c>
      <c r="C119" s="650" t="s">
        <v>587</v>
      </c>
      <c r="D119" s="220">
        <f aca="true" t="shared" si="33" ref="D119:J119">D120+D121</f>
        <v>0</v>
      </c>
      <c r="E119" s="220">
        <f t="shared" si="33"/>
        <v>0</v>
      </c>
      <c r="F119" s="220">
        <f t="shared" si="33"/>
        <v>0</v>
      </c>
      <c r="G119" s="220">
        <f t="shared" si="33"/>
        <v>0</v>
      </c>
      <c r="H119" s="220">
        <f t="shared" si="33"/>
        <v>0</v>
      </c>
      <c r="I119" s="220">
        <f t="shared" si="33"/>
        <v>0</v>
      </c>
      <c r="J119" s="220">
        <f t="shared" si="33"/>
        <v>0</v>
      </c>
      <c r="K119" s="220">
        <f>K120+K121</f>
        <v>0</v>
      </c>
      <c r="L119" s="220">
        <f>L120+L121</f>
        <v>0</v>
      </c>
      <c r="M119" s="220">
        <f>M120+M121</f>
        <v>0</v>
      </c>
      <c r="N119" s="220">
        <f>N120+N121</f>
        <v>0</v>
      </c>
      <c r="O119" s="220">
        <f>O120+O121</f>
        <v>0</v>
      </c>
      <c r="P119" s="709" t="e">
        <f t="shared" si="17"/>
        <v>#DIV/0!</v>
      </c>
    </row>
    <row r="120" spans="1:16" ht="17.25" customHeight="1" hidden="1">
      <c r="A120" s="687">
        <v>32</v>
      </c>
      <c r="B120" s="95" t="s">
        <v>535</v>
      </c>
      <c r="C120" s="2" t="s">
        <v>585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709" t="e">
        <f t="shared" si="17"/>
        <v>#DIV/0!</v>
      </c>
    </row>
    <row r="121" spans="1:16" ht="17.25" customHeight="1" hidden="1">
      <c r="A121" s="177">
        <v>33</v>
      </c>
      <c r="B121" s="95" t="s">
        <v>537</v>
      </c>
      <c r="C121" s="649" t="s">
        <v>586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709" t="e">
        <f t="shared" si="17"/>
        <v>#DIV/0!</v>
      </c>
    </row>
    <row r="122" spans="1:16" ht="17.25" customHeight="1" hidden="1">
      <c r="A122" s="172">
        <v>34</v>
      </c>
      <c r="B122" s="95" t="s">
        <v>38</v>
      </c>
      <c r="C122" s="2" t="s">
        <v>588</v>
      </c>
      <c r="D122" s="220">
        <f aca="true" t="shared" si="34" ref="D122:J122">D123+D124</f>
        <v>0</v>
      </c>
      <c r="E122" s="220">
        <f t="shared" si="34"/>
        <v>0</v>
      </c>
      <c r="F122" s="220">
        <f t="shared" si="34"/>
        <v>0</v>
      </c>
      <c r="G122" s="220">
        <f t="shared" si="34"/>
        <v>0</v>
      </c>
      <c r="H122" s="220">
        <f t="shared" si="34"/>
        <v>0</v>
      </c>
      <c r="I122" s="220">
        <f t="shared" si="34"/>
        <v>0</v>
      </c>
      <c r="J122" s="220">
        <f t="shared" si="34"/>
        <v>0</v>
      </c>
      <c r="K122" s="220">
        <f>K123+K124</f>
        <v>0</v>
      </c>
      <c r="L122" s="220">
        <f>L123+L124</f>
        <v>0</v>
      </c>
      <c r="M122" s="220">
        <f>M123+M124</f>
        <v>0</v>
      </c>
      <c r="N122" s="220">
        <f>N123+N124</f>
        <v>0</v>
      </c>
      <c r="O122" s="220">
        <f>O123+O124</f>
        <v>0</v>
      </c>
      <c r="P122" s="709" t="e">
        <f t="shared" si="17"/>
        <v>#DIV/0!</v>
      </c>
    </row>
    <row r="123" spans="1:16" ht="17.25" customHeight="1" hidden="1">
      <c r="A123" s="687">
        <v>35</v>
      </c>
      <c r="B123" s="95" t="s">
        <v>183</v>
      </c>
      <c r="C123" s="2" t="s">
        <v>118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709" t="e">
        <f t="shared" si="17"/>
        <v>#DIV/0!</v>
      </c>
    </row>
    <row r="124" spans="1:16" ht="17.25" customHeight="1" hidden="1">
      <c r="A124" s="101">
        <v>36</v>
      </c>
      <c r="B124" s="95" t="s">
        <v>420</v>
      </c>
      <c r="C124" s="2" t="s">
        <v>120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709" t="e">
        <f t="shared" si="17"/>
        <v>#DIV/0!</v>
      </c>
    </row>
    <row r="125" spans="1:16" ht="17.25" customHeight="1" hidden="1">
      <c r="A125" s="176">
        <v>37</v>
      </c>
      <c r="B125" s="95" t="s">
        <v>39</v>
      </c>
      <c r="C125" s="2" t="s">
        <v>589</v>
      </c>
      <c r="D125" s="220">
        <f aca="true" t="shared" si="35" ref="D125:J125">D126+D127</f>
        <v>0</v>
      </c>
      <c r="E125" s="220">
        <f t="shared" si="35"/>
        <v>0</v>
      </c>
      <c r="F125" s="220">
        <f t="shared" si="35"/>
        <v>0</v>
      </c>
      <c r="G125" s="220">
        <f t="shared" si="35"/>
        <v>0</v>
      </c>
      <c r="H125" s="220">
        <f t="shared" si="35"/>
        <v>0</v>
      </c>
      <c r="I125" s="220">
        <f t="shared" si="35"/>
        <v>0</v>
      </c>
      <c r="J125" s="220">
        <f t="shared" si="35"/>
        <v>0</v>
      </c>
      <c r="K125" s="220">
        <f>K126+K127</f>
        <v>0</v>
      </c>
      <c r="L125" s="220">
        <f>L126+L127</f>
        <v>0</v>
      </c>
      <c r="M125" s="220">
        <f>M126+M127</f>
        <v>0</v>
      </c>
      <c r="N125" s="220">
        <f>N126+N127</f>
        <v>0</v>
      </c>
      <c r="O125" s="220">
        <f>O126+O127</f>
        <v>0</v>
      </c>
      <c r="P125" s="709" t="e">
        <f t="shared" si="17"/>
        <v>#DIV/0!</v>
      </c>
    </row>
    <row r="126" spans="1:16" ht="17.25" customHeight="1" hidden="1">
      <c r="A126" s="176">
        <v>38</v>
      </c>
      <c r="B126" s="95" t="s">
        <v>181</v>
      </c>
      <c r="C126" s="2" t="s">
        <v>118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709" t="e">
        <f t="shared" si="17"/>
        <v>#DIV/0!</v>
      </c>
    </row>
    <row r="127" spans="1:16" s="94" customFormat="1" ht="17.25" customHeight="1" hidden="1">
      <c r="A127" s="97">
        <v>39</v>
      </c>
      <c r="B127" s="95" t="s">
        <v>182</v>
      </c>
      <c r="C127" s="2" t="s">
        <v>120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709" t="e">
        <f t="shared" si="17"/>
        <v>#DIV/0!</v>
      </c>
    </row>
    <row r="128" spans="1:16" ht="17.25" customHeight="1">
      <c r="A128" s="176">
        <v>40</v>
      </c>
      <c r="B128" s="95"/>
      <c r="C128" s="652" t="s">
        <v>590</v>
      </c>
      <c r="D128" s="220">
        <f aca="true" t="shared" si="36" ref="D128:I128">D103+D111</f>
        <v>70705</v>
      </c>
      <c r="E128" s="220">
        <f t="shared" si="36"/>
        <v>303</v>
      </c>
      <c r="F128" s="220">
        <f t="shared" si="36"/>
        <v>71008</v>
      </c>
      <c r="G128" s="220">
        <f t="shared" si="36"/>
        <v>108</v>
      </c>
      <c r="H128" s="220">
        <f t="shared" si="36"/>
        <v>71116</v>
      </c>
      <c r="I128" s="220">
        <f t="shared" si="36"/>
        <v>-16951</v>
      </c>
      <c r="J128" s="220">
        <f aca="true" t="shared" si="37" ref="J128:O128">J103+J111</f>
        <v>54165</v>
      </c>
      <c r="K128" s="220">
        <f t="shared" si="37"/>
        <v>209</v>
      </c>
      <c r="L128" s="220">
        <f t="shared" si="37"/>
        <v>54374</v>
      </c>
      <c r="M128" s="220">
        <f t="shared" si="37"/>
        <v>-5613</v>
      </c>
      <c r="N128" s="220">
        <f t="shared" si="37"/>
        <v>48761</v>
      </c>
      <c r="O128" s="220">
        <f t="shared" si="37"/>
        <v>48761</v>
      </c>
      <c r="P128" s="709">
        <f t="shared" si="17"/>
        <v>1</v>
      </c>
    </row>
    <row r="129" spans="1:16" ht="17.25" customHeight="1">
      <c r="A129" s="105"/>
      <c r="B129" s="95"/>
      <c r="C129" s="644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709"/>
    </row>
    <row r="130" spans="1:16" s="94" customFormat="1" ht="17.25" customHeight="1" thickBot="1">
      <c r="A130" s="205">
        <v>41</v>
      </c>
      <c r="B130" s="98" t="s">
        <v>429</v>
      </c>
      <c r="C130" s="84" t="s">
        <v>591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709"/>
    </row>
    <row r="131" spans="1:16" ht="17.25" customHeight="1" hidden="1">
      <c r="A131" s="690"/>
      <c r="B131" s="95" t="s">
        <v>9</v>
      </c>
      <c r="C131" s="2" t="s">
        <v>592</v>
      </c>
      <c r="D131" s="220">
        <f aca="true" t="shared" si="38" ref="D131:J131">D132+D133</f>
        <v>0</v>
      </c>
      <c r="E131" s="220">
        <f t="shared" si="38"/>
        <v>0</v>
      </c>
      <c r="F131" s="220">
        <f t="shared" si="38"/>
        <v>0</v>
      </c>
      <c r="G131" s="220">
        <f t="shared" si="38"/>
        <v>0</v>
      </c>
      <c r="H131" s="220">
        <f t="shared" si="38"/>
        <v>0</v>
      </c>
      <c r="I131" s="220">
        <f t="shared" si="38"/>
        <v>0</v>
      </c>
      <c r="J131" s="220">
        <f t="shared" si="38"/>
        <v>0</v>
      </c>
      <c r="K131" s="220">
        <f>K132+K133</f>
        <v>0</v>
      </c>
      <c r="L131" s="220">
        <f>L132+L133</f>
        <v>0</v>
      </c>
      <c r="M131" s="220">
        <f>M132+M133</f>
        <v>0</v>
      </c>
      <c r="N131" s="220">
        <f>N132+N133</f>
        <v>0</v>
      </c>
      <c r="O131" s="220">
        <f>O132+O133</f>
        <v>0</v>
      </c>
      <c r="P131" s="709" t="e">
        <f t="shared" si="17"/>
        <v>#DIV/0!</v>
      </c>
    </row>
    <row r="132" spans="1:16" ht="17.25" customHeight="1" hidden="1">
      <c r="A132" s="690"/>
      <c r="B132" s="95" t="s">
        <v>10</v>
      </c>
      <c r="C132" s="2" t="s">
        <v>593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709" t="e">
        <f t="shared" si="17"/>
        <v>#DIV/0!</v>
      </c>
    </row>
    <row r="133" spans="1:16" ht="17.25" customHeight="1" hidden="1">
      <c r="A133" s="690"/>
      <c r="B133" s="95" t="s">
        <v>195</v>
      </c>
      <c r="C133" s="2" t="s">
        <v>594</v>
      </c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709" t="e">
        <f t="shared" si="17"/>
        <v>#DIV/0!</v>
      </c>
    </row>
    <row r="134" spans="1:16" ht="17.25" customHeight="1" hidden="1">
      <c r="A134" s="690"/>
      <c r="B134" s="95" t="s">
        <v>15</v>
      </c>
      <c r="C134" s="2" t="s">
        <v>595</v>
      </c>
      <c r="D134" s="220">
        <f aca="true" t="shared" si="39" ref="D134:J134">D135+D136</f>
        <v>0</v>
      </c>
      <c r="E134" s="220">
        <f t="shared" si="39"/>
        <v>0</v>
      </c>
      <c r="F134" s="220">
        <f t="shared" si="39"/>
        <v>0</v>
      </c>
      <c r="G134" s="220">
        <f t="shared" si="39"/>
        <v>0</v>
      </c>
      <c r="H134" s="220">
        <f t="shared" si="39"/>
        <v>0</v>
      </c>
      <c r="I134" s="220">
        <f t="shared" si="39"/>
        <v>0</v>
      </c>
      <c r="J134" s="220">
        <f t="shared" si="39"/>
        <v>0</v>
      </c>
      <c r="K134" s="220">
        <f>K135+K136</f>
        <v>0</v>
      </c>
      <c r="L134" s="220">
        <f>L135+L136</f>
        <v>0</v>
      </c>
      <c r="M134" s="220">
        <f>M135+M136</f>
        <v>0</v>
      </c>
      <c r="N134" s="220">
        <f>N135+N136</f>
        <v>0</v>
      </c>
      <c r="O134" s="220">
        <f>O135+O136</f>
        <v>0</v>
      </c>
      <c r="P134" s="709" t="e">
        <f t="shared" si="17"/>
        <v>#DIV/0!</v>
      </c>
    </row>
    <row r="135" spans="1:16" ht="17.25" customHeight="1" hidden="1">
      <c r="A135" s="690"/>
      <c r="B135" s="95" t="s">
        <v>16</v>
      </c>
      <c r="C135" s="2" t="s">
        <v>185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709" t="e">
        <f t="shared" si="17"/>
        <v>#DIV/0!</v>
      </c>
    </row>
    <row r="136" spans="1:16" ht="17.25" customHeight="1" hidden="1">
      <c r="A136" s="690"/>
      <c r="B136" s="95" t="s">
        <v>18</v>
      </c>
      <c r="C136" s="2" t="s">
        <v>186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709" t="e">
        <f t="shared" si="17"/>
        <v>#DIV/0!</v>
      </c>
    </row>
    <row r="137" spans="1:16" ht="17.25" customHeight="1" hidden="1">
      <c r="A137" s="690"/>
      <c r="B137" s="95" t="s">
        <v>38</v>
      </c>
      <c r="C137" s="2" t="s">
        <v>596</v>
      </c>
      <c r="D137" s="220">
        <f aca="true" t="shared" si="40" ref="D137:J137">D138+D141</f>
        <v>0</v>
      </c>
      <c r="E137" s="220">
        <f t="shared" si="40"/>
        <v>0</v>
      </c>
      <c r="F137" s="220">
        <f t="shared" si="40"/>
        <v>0</v>
      </c>
      <c r="G137" s="220">
        <f t="shared" si="40"/>
        <v>0</v>
      </c>
      <c r="H137" s="220">
        <f t="shared" si="40"/>
        <v>0</v>
      </c>
      <c r="I137" s="220">
        <f t="shared" si="40"/>
        <v>0</v>
      </c>
      <c r="J137" s="220">
        <f t="shared" si="40"/>
        <v>0</v>
      </c>
      <c r="K137" s="220">
        <f>K138+K141</f>
        <v>0</v>
      </c>
      <c r="L137" s="220">
        <f>L138+L141</f>
        <v>0</v>
      </c>
      <c r="M137" s="220">
        <f>M138+M141</f>
        <v>0</v>
      </c>
      <c r="N137" s="220">
        <f>N138+N141</f>
        <v>0</v>
      </c>
      <c r="O137" s="220">
        <f>O138+O141</f>
        <v>0</v>
      </c>
      <c r="P137" s="709" t="e">
        <f t="shared" si="17"/>
        <v>#DIV/0!</v>
      </c>
    </row>
    <row r="138" spans="1:16" ht="17.25" customHeight="1" hidden="1">
      <c r="A138" s="690"/>
      <c r="B138" s="95" t="s">
        <v>183</v>
      </c>
      <c r="C138" s="2" t="s">
        <v>597</v>
      </c>
      <c r="D138" s="220">
        <f aca="true" t="shared" si="41" ref="D138:J138">D139+D140</f>
        <v>0</v>
      </c>
      <c r="E138" s="220">
        <f t="shared" si="41"/>
        <v>0</v>
      </c>
      <c r="F138" s="220">
        <f t="shared" si="41"/>
        <v>0</v>
      </c>
      <c r="G138" s="220">
        <f t="shared" si="41"/>
        <v>0</v>
      </c>
      <c r="H138" s="220">
        <f t="shared" si="41"/>
        <v>0</v>
      </c>
      <c r="I138" s="220">
        <f t="shared" si="41"/>
        <v>0</v>
      </c>
      <c r="J138" s="220">
        <f t="shared" si="41"/>
        <v>0</v>
      </c>
      <c r="K138" s="220">
        <f>K139+K140</f>
        <v>0</v>
      </c>
      <c r="L138" s="220">
        <f>L139+L140</f>
        <v>0</v>
      </c>
      <c r="M138" s="220">
        <f>M139+M140</f>
        <v>0</v>
      </c>
      <c r="N138" s="220">
        <f>N139+N140</f>
        <v>0</v>
      </c>
      <c r="O138" s="220">
        <f>O139+O140</f>
        <v>0</v>
      </c>
      <c r="P138" s="709" t="e">
        <f t="shared" si="17"/>
        <v>#DIV/0!</v>
      </c>
    </row>
    <row r="139" spans="1:16" ht="17.25" customHeight="1" hidden="1">
      <c r="A139" s="690"/>
      <c r="B139" s="95" t="s">
        <v>505</v>
      </c>
      <c r="C139" s="2" t="s">
        <v>598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709" t="e">
        <f t="shared" si="17"/>
        <v>#DIV/0!</v>
      </c>
    </row>
    <row r="140" spans="1:16" ht="17.25" customHeight="1" hidden="1">
      <c r="A140" s="690"/>
      <c r="B140" s="95" t="s">
        <v>507</v>
      </c>
      <c r="C140" s="2" t="s">
        <v>599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709" t="e">
        <f aca="true" t="shared" si="42" ref="P140:P154">O140/N140</f>
        <v>#DIV/0!</v>
      </c>
    </row>
    <row r="141" spans="1:16" ht="17.25" customHeight="1" hidden="1">
      <c r="A141" s="690"/>
      <c r="B141" s="95" t="s">
        <v>420</v>
      </c>
      <c r="C141" s="2" t="s">
        <v>600</v>
      </c>
      <c r="D141" s="220">
        <f aca="true" t="shared" si="43" ref="D141:J141">D142+D143</f>
        <v>0</v>
      </c>
      <c r="E141" s="220">
        <f t="shared" si="43"/>
        <v>0</v>
      </c>
      <c r="F141" s="220">
        <f t="shared" si="43"/>
        <v>0</v>
      </c>
      <c r="G141" s="220">
        <f t="shared" si="43"/>
        <v>0</v>
      </c>
      <c r="H141" s="220">
        <f t="shared" si="43"/>
        <v>0</v>
      </c>
      <c r="I141" s="220">
        <f t="shared" si="43"/>
        <v>0</v>
      </c>
      <c r="J141" s="220">
        <f t="shared" si="43"/>
        <v>0</v>
      </c>
      <c r="K141" s="220">
        <f>K142+K143</f>
        <v>0</v>
      </c>
      <c r="L141" s="220">
        <f>L142+L143</f>
        <v>0</v>
      </c>
      <c r="M141" s="220">
        <f>M142+M143</f>
        <v>0</v>
      </c>
      <c r="N141" s="220">
        <f>N142+N143</f>
        <v>0</v>
      </c>
      <c r="O141" s="220">
        <f>O142+O143</f>
        <v>0</v>
      </c>
      <c r="P141" s="709" t="e">
        <f t="shared" si="42"/>
        <v>#DIV/0!</v>
      </c>
    </row>
    <row r="142" spans="1:16" ht="17.25" customHeight="1" hidden="1">
      <c r="A142" s="690"/>
      <c r="B142" s="95" t="s">
        <v>514</v>
      </c>
      <c r="C142" s="2" t="s">
        <v>598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709" t="e">
        <f t="shared" si="42"/>
        <v>#DIV/0!</v>
      </c>
    </row>
    <row r="143" spans="1:16" ht="17.25" customHeight="1" hidden="1">
      <c r="A143" s="690"/>
      <c r="B143" s="95" t="s">
        <v>516</v>
      </c>
      <c r="C143" s="2" t="s">
        <v>599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709" t="e">
        <f t="shared" si="42"/>
        <v>#DIV/0!</v>
      </c>
    </row>
    <row r="144" spans="1:16" ht="17.25" customHeight="1" hidden="1">
      <c r="A144" s="690"/>
      <c r="B144" s="95" t="s">
        <v>39</v>
      </c>
      <c r="C144" s="2" t="s">
        <v>601</v>
      </c>
      <c r="D144" s="220">
        <f aca="true" t="shared" si="44" ref="D144:J144">D145+D146</f>
        <v>0</v>
      </c>
      <c r="E144" s="220">
        <f t="shared" si="44"/>
        <v>0</v>
      </c>
      <c r="F144" s="220">
        <f t="shared" si="44"/>
        <v>0</v>
      </c>
      <c r="G144" s="220">
        <f t="shared" si="44"/>
        <v>0</v>
      </c>
      <c r="H144" s="220">
        <f t="shared" si="44"/>
        <v>0</v>
      </c>
      <c r="I144" s="220">
        <f t="shared" si="44"/>
        <v>0</v>
      </c>
      <c r="J144" s="220">
        <f t="shared" si="44"/>
        <v>0</v>
      </c>
      <c r="K144" s="220">
        <f>K145+K146</f>
        <v>0</v>
      </c>
      <c r="L144" s="220">
        <f>L145+L146</f>
        <v>0</v>
      </c>
      <c r="M144" s="220">
        <f>M145+M146</f>
        <v>0</v>
      </c>
      <c r="N144" s="220">
        <f>N145+N146</f>
        <v>0</v>
      </c>
      <c r="O144" s="220">
        <f>O145+O146</f>
        <v>0</v>
      </c>
      <c r="P144" s="709" t="e">
        <f t="shared" si="42"/>
        <v>#DIV/0!</v>
      </c>
    </row>
    <row r="145" spans="1:16" ht="17.25" customHeight="1" hidden="1">
      <c r="A145" s="690"/>
      <c r="B145" s="95" t="s">
        <v>181</v>
      </c>
      <c r="C145" s="2" t="s">
        <v>602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709" t="e">
        <f t="shared" si="42"/>
        <v>#DIV/0!</v>
      </c>
    </row>
    <row r="146" spans="1:16" ht="17.25" customHeight="1" hidden="1">
      <c r="A146" s="687">
        <v>42</v>
      </c>
      <c r="B146" s="95" t="s">
        <v>182</v>
      </c>
      <c r="C146" s="2" t="s">
        <v>603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709" t="e">
        <f t="shared" si="42"/>
        <v>#DIV/0!</v>
      </c>
    </row>
    <row r="147" spans="1:16" ht="17.25" customHeight="1" hidden="1">
      <c r="A147" s="687">
        <v>43</v>
      </c>
      <c r="B147" s="95" t="s">
        <v>40</v>
      </c>
      <c r="C147" s="2" t="s">
        <v>604</v>
      </c>
      <c r="D147" s="220">
        <f aca="true" t="shared" si="45" ref="D147:J147">D148+D149</f>
        <v>0</v>
      </c>
      <c r="E147" s="220">
        <f t="shared" si="45"/>
        <v>0</v>
      </c>
      <c r="F147" s="220">
        <f t="shared" si="45"/>
        <v>0</v>
      </c>
      <c r="G147" s="220">
        <f t="shared" si="45"/>
        <v>0</v>
      </c>
      <c r="H147" s="220">
        <f t="shared" si="45"/>
        <v>0</v>
      </c>
      <c r="I147" s="220">
        <f t="shared" si="45"/>
        <v>0</v>
      </c>
      <c r="J147" s="220">
        <f t="shared" si="45"/>
        <v>0</v>
      </c>
      <c r="K147" s="220">
        <f>K148+K149</f>
        <v>0</v>
      </c>
      <c r="L147" s="220">
        <f>L148+L149</f>
        <v>0</v>
      </c>
      <c r="M147" s="220">
        <f>M148+M149</f>
        <v>0</v>
      </c>
      <c r="N147" s="220">
        <f>N148+N149</f>
        <v>0</v>
      </c>
      <c r="O147" s="220">
        <f>O148+O149</f>
        <v>0</v>
      </c>
      <c r="P147" s="709" t="e">
        <f t="shared" si="42"/>
        <v>#DIV/0!</v>
      </c>
    </row>
    <row r="148" spans="1:16" ht="17.25" customHeight="1" hidden="1">
      <c r="A148" s="687"/>
      <c r="B148" s="95" t="s">
        <v>414</v>
      </c>
      <c r="C148" s="2" t="s">
        <v>118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709" t="e">
        <f t="shared" si="42"/>
        <v>#DIV/0!</v>
      </c>
    </row>
    <row r="149" spans="1:16" ht="17.25" customHeight="1" hidden="1">
      <c r="A149" s="687"/>
      <c r="B149" s="95" t="s">
        <v>415</v>
      </c>
      <c r="C149" s="2" t="s">
        <v>120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709" t="e">
        <f t="shared" si="42"/>
        <v>#DIV/0!</v>
      </c>
    </row>
    <row r="150" spans="1:16" s="656" customFormat="1" ht="17.25" customHeight="1" thickBot="1">
      <c r="A150" s="691">
        <v>44</v>
      </c>
      <c r="B150" s="692"/>
      <c r="C150" s="652" t="s">
        <v>605</v>
      </c>
      <c r="D150" s="655">
        <f aca="true" t="shared" si="46" ref="D150:J150">D147+D144+D137+D134+D131</f>
        <v>0</v>
      </c>
      <c r="E150" s="655">
        <f t="shared" si="46"/>
        <v>0</v>
      </c>
      <c r="F150" s="655">
        <f t="shared" si="46"/>
        <v>0</v>
      </c>
      <c r="G150" s="655">
        <f t="shared" si="46"/>
        <v>0</v>
      </c>
      <c r="H150" s="655">
        <f t="shared" si="46"/>
        <v>0</v>
      </c>
      <c r="I150" s="655">
        <f t="shared" si="46"/>
        <v>0</v>
      </c>
      <c r="J150" s="655">
        <f t="shared" si="46"/>
        <v>0</v>
      </c>
      <c r="K150" s="655">
        <f>K147+K144+K137+K134+K131</f>
        <v>0</v>
      </c>
      <c r="L150" s="655">
        <f>L147+L144+L137+L134+L131</f>
        <v>0</v>
      </c>
      <c r="M150" s="655">
        <f>M147+M144+M137+M134+M131</f>
        <v>0</v>
      </c>
      <c r="N150" s="655">
        <f>N147+N144+N137+N134+N131</f>
        <v>0</v>
      </c>
      <c r="O150" s="655">
        <f>O147+O144+O137+O134+O131</f>
        <v>0</v>
      </c>
      <c r="P150" s="709">
        <v>0</v>
      </c>
    </row>
    <row r="151" spans="1:16" ht="17.25" customHeight="1" thickBot="1">
      <c r="A151" s="693">
        <v>24</v>
      </c>
      <c r="B151" s="95"/>
      <c r="C151" s="2" t="s">
        <v>2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>
        <v>2002</v>
      </c>
      <c r="P151" s="709">
        <v>0</v>
      </c>
    </row>
    <row r="152" spans="1:16" ht="17.25" customHeight="1" thickBot="1">
      <c r="A152" s="693"/>
      <c r="B152" s="95"/>
      <c r="C152" s="2" t="s">
        <v>3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>
        <v>-394</v>
      </c>
      <c r="P152" s="709">
        <v>0</v>
      </c>
    </row>
    <row r="153" spans="1:16" s="94" customFormat="1" ht="17.25" customHeight="1" thickBot="1">
      <c r="A153" s="542"/>
      <c r="B153" s="741" t="s">
        <v>606</v>
      </c>
      <c r="C153" s="725"/>
      <c r="D153" s="221">
        <f aca="true" t="shared" si="47" ref="D153:I153">D96+D128</f>
        <v>70705</v>
      </c>
      <c r="E153" s="221">
        <f t="shared" si="47"/>
        <v>303</v>
      </c>
      <c r="F153" s="221">
        <f t="shared" si="47"/>
        <v>71008</v>
      </c>
      <c r="G153" s="221">
        <f t="shared" si="47"/>
        <v>108</v>
      </c>
      <c r="H153" s="221">
        <f t="shared" si="47"/>
        <v>71116</v>
      </c>
      <c r="I153" s="221">
        <f t="shared" si="47"/>
        <v>-4890</v>
      </c>
      <c r="J153" s="221">
        <f>J96+J128</f>
        <v>66226</v>
      </c>
      <c r="K153" s="221">
        <f>K96+K128</f>
        <v>209</v>
      </c>
      <c r="L153" s="221">
        <f>L96+L128</f>
        <v>66435</v>
      </c>
      <c r="M153" s="221">
        <f>M96+M128</f>
        <v>-5450</v>
      </c>
      <c r="N153" s="221">
        <f>N96+N128</f>
        <v>60985</v>
      </c>
      <c r="O153" s="221">
        <f>O96+O128+O152</f>
        <v>60591</v>
      </c>
      <c r="P153" s="709">
        <f t="shared" si="42"/>
        <v>0.9935393949331803</v>
      </c>
    </row>
    <row r="154" spans="1:16" s="94" customFormat="1" ht="17.25" customHeight="1" thickBot="1">
      <c r="A154" s="91">
        <v>45</v>
      </c>
      <c r="B154" s="740" t="s">
        <v>607</v>
      </c>
      <c r="C154" s="727"/>
      <c r="D154" s="222">
        <f aca="true" t="shared" si="48" ref="D154:J154">D97+D150</f>
        <v>70705</v>
      </c>
      <c r="E154" s="222">
        <f t="shared" si="48"/>
        <v>303</v>
      </c>
      <c r="F154" s="222">
        <f t="shared" si="48"/>
        <v>71008</v>
      </c>
      <c r="G154" s="222">
        <f t="shared" si="48"/>
        <v>108</v>
      </c>
      <c r="H154" s="222">
        <f t="shared" si="48"/>
        <v>71116</v>
      </c>
      <c r="I154" s="222">
        <f t="shared" si="48"/>
        <v>-4890</v>
      </c>
      <c r="J154" s="222">
        <f t="shared" si="48"/>
        <v>66226</v>
      </c>
      <c r="K154" s="222">
        <f>K97+K150</f>
        <v>209</v>
      </c>
      <c r="L154" s="222">
        <f>L97+L150</f>
        <v>66435</v>
      </c>
      <c r="M154" s="222">
        <f>M97+M150</f>
        <v>-5450</v>
      </c>
      <c r="N154" s="222">
        <f>N97+N150</f>
        <v>60985</v>
      </c>
      <c r="O154" s="222">
        <f>O97+O150+O151</f>
        <v>51477</v>
      </c>
      <c r="P154" s="710">
        <f t="shared" si="42"/>
        <v>0.844092809707305</v>
      </c>
    </row>
    <row r="155" spans="1:16" s="102" customFormat="1" ht="17.25" customHeight="1">
      <c r="A155" s="217"/>
      <c r="B155" s="587"/>
      <c r="C155" s="178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545"/>
    </row>
  </sheetData>
  <sheetProtection/>
  <mergeCells count="5">
    <mergeCell ref="B154:C154"/>
    <mergeCell ref="A6:D6"/>
    <mergeCell ref="B153:C153"/>
    <mergeCell ref="A5:P5"/>
    <mergeCell ref="B1:Q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B1">
      <selection activeCell="B1" sqref="B1:O1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3" width="13.00390625" style="87" hidden="1" customWidth="1"/>
    <col min="14" max="15" width="13.00390625" style="87" customWidth="1"/>
    <col min="16" max="16" width="13.00390625" style="704" customWidth="1"/>
    <col min="17" max="16384" width="9.125" style="87" customWidth="1"/>
  </cols>
  <sheetData>
    <row r="1" spans="1:15" ht="17.25" customHeight="1">
      <c r="A1" s="87" t="s">
        <v>490</v>
      </c>
      <c r="B1" s="739" t="s">
        <v>667</v>
      </c>
      <c r="C1" s="739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</row>
    <row r="2" ht="17.25" customHeight="1">
      <c r="B2" s="87"/>
    </row>
    <row r="3" spans="1:16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05"/>
    </row>
    <row r="4" spans="1:16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05"/>
    </row>
    <row r="5" spans="1:16" ht="17.25" customHeight="1">
      <c r="A5" s="729" t="s">
        <v>630</v>
      </c>
      <c r="B5" s="729"/>
      <c r="C5" s="729"/>
      <c r="D5" s="729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</row>
    <row r="6" spans="1:4" ht="17.25" customHeight="1" thickBot="1">
      <c r="A6" s="728"/>
      <c r="B6" s="728"/>
      <c r="C6" s="728"/>
      <c r="D6" s="728"/>
    </row>
    <row r="7" spans="1:16" ht="35.25" customHeight="1" thickBot="1">
      <c r="A7" s="162" t="s">
        <v>5</v>
      </c>
      <c r="B7" s="163"/>
      <c r="C7" s="209" t="s">
        <v>492</v>
      </c>
      <c r="D7" s="612" t="s">
        <v>622</v>
      </c>
      <c r="E7" s="612" t="s">
        <v>493</v>
      </c>
      <c r="F7" s="612" t="s">
        <v>494</v>
      </c>
      <c r="G7" s="612" t="s">
        <v>495</v>
      </c>
      <c r="H7" s="612" t="s">
        <v>494</v>
      </c>
      <c r="I7" s="612" t="s">
        <v>496</v>
      </c>
      <c r="J7" s="612" t="s">
        <v>494</v>
      </c>
      <c r="K7" s="612" t="s">
        <v>497</v>
      </c>
      <c r="L7" s="612" t="s">
        <v>494</v>
      </c>
      <c r="M7" s="612" t="s">
        <v>498</v>
      </c>
      <c r="N7" s="612" t="s">
        <v>494</v>
      </c>
      <c r="O7" s="612" t="s">
        <v>1</v>
      </c>
      <c r="P7" s="706" t="s">
        <v>198</v>
      </c>
    </row>
    <row r="8" spans="1:16" s="94" customFormat="1" ht="17.25" customHeight="1" thickBot="1">
      <c r="A8" s="91">
        <v>1</v>
      </c>
      <c r="B8" s="92" t="s">
        <v>8</v>
      </c>
      <c r="C8" s="206" t="s">
        <v>500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707"/>
    </row>
    <row r="9" spans="1:16" ht="17.25" customHeight="1">
      <c r="A9" s="186">
        <v>2</v>
      </c>
      <c r="B9" s="106" t="s">
        <v>9</v>
      </c>
      <c r="C9" s="539" t="s">
        <v>190</v>
      </c>
      <c r="D9" s="223">
        <f aca="true" t="shared" si="0" ref="D9:J9">D10+D11+D12+D13+D14+D15+D16+D17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>K10+K11+K12+K13+K14+K15+K16+K17</f>
        <v>0</v>
      </c>
      <c r="L9" s="223">
        <f>L10+L11+L12+L13+L14+L15+L16+L17</f>
        <v>0</v>
      </c>
      <c r="M9" s="223">
        <v>859</v>
      </c>
      <c r="N9" s="223">
        <f>L9+M9</f>
        <v>859</v>
      </c>
      <c r="O9" s="223">
        <v>858</v>
      </c>
      <c r="P9" s="708">
        <f>O9/N9</f>
        <v>0.9988358556461001</v>
      </c>
    </row>
    <row r="10" spans="1:16" ht="17.25" customHeight="1" hidden="1">
      <c r="A10" s="101">
        <v>3</v>
      </c>
      <c r="B10" s="103" t="s">
        <v>10</v>
      </c>
      <c r="C10" s="540" t="s">
        <v>397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709" t="e">
        <f aca="true" t="shared" si="1" ref="P10:P72">O10/N10</f>
        <v>#DIV/0!</v>
      </c>
    </row>
    <row r="11" spans="1:16" ht="17.25" customHeight="1" hidden="1">
      <c r="A11" s="176">
        <v>4</v>
      </c>
      <c r="B11" s="95" t="s">
        <v>195</v>
      </c>
      <c r="C11" s="210" t="s">
        <v>398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709" t="e">
        <f t="shared" si="1"/>
        <v>#DIV/0!</v>
      </c>
    </row>
    <row r="12" spans="1:16" ht="17.25" customHeight="1" hidden="1">
      <c r="A12" s="176">
        <v>5</v>
      </c>
      <c r="B12" s="95" t="s">
        <v>13</v>
      </c>
      <c r="C12" s="207" t="s">
        <v>399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09" t="e">
        <f t="shared" si="1"/>
        <v>#DIV/0!</v>
      </c>
    </row>
    <row r="13" spans="1:16" ht="17.25" customHeight="1" hidden="1">
      <c r="A13" s="176">
        <v>6</v>
      </c>
      <c r="B13" s="95" t="s">
        <v>14</v>
      </c>
      <c r="C13" s="207" t="s">
        <v>11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709" t="e">
        <f t="shared" si="1"/>
        <v>#DIV/0!</v>
      </c>
    </row>
    <row r="14" spans="1:16" ht="17.25" customHeight="1" hidden="1">
      <c r="A14" s="176">
        <v>7</v>
      </c>
      <c r="B14" s="95" t="s">
        <v>400</v>
      </c>
      <c r="C14" s="210" t="s">
        <v>12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709" t="e">
        <f t="shared" si="1"/>
        <v>#DIV/0!</v>
      </c>
    </row>
    <row r="15" spans="1:16" ht="17.25" customHeight="1" hidden="1">
      <c r="A15" s="176">
        <v>8</v>
      </c>
      <c r="B15" s="95" t="s">
        <v>401</v>
      </c>
      <c r="C15" s="207" t="s">
        <v>402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709" t="e">
        <f t="shared" si="1"/>
        <v>#DIV/0!</v>
      </c>
    </row>
    <row r="16" spans="1:16" ht="17.25" customHeight="1" hidden="1">
      <c r="A16" s="176">
        <v>10</v>
      </c>
      <c r="B16" s="95" t="s">
        <v>403</v>
      </c>
      <c r="C16" s="207" t="s">
        <v>192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09" t="e">
        <f t="shared" si="1"/>
        <v>#DIV/0!</v>
      </c>
    </row>
    <row r="17" spans="1:16" ht="17.25" customHeight="1" hidden="1">
      <c r="A17" s="105">
        <v>11</v>
      </c>
      <c r="B17" s="100" t="s">
        <v>404</v>
      </c>
      <c r="C17" s="208" t="s">
        <v>405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709" t="e">
        <f t="shared" si="1"/>
        <v>#DIV/0!</v>
      </c>
    </row>
    <row r="18" spans="1:16" ht="17.25" customHeight="1">
      <c r="A18" s="176">
        <v>18</v>
      </c>
      <c r="B18" s="98" t="s">
        <v>15</v>
      </c>
      <c r="C18" s="211" t="s">
        <v>191</v>
      </c>
      <c r="D18" s="99">
        <f aca="true" t="shared" si="2" ref="D18:J18">D19+D23+D24+D29+D30</f>
        <v>0</v>
      </c>
      <c r="E18" s="99">
        <f t="shared" si="2"/>
        <v>0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>K19+K23+K24+K29+K30</f>
        <v>0</v>
      </c>
      <c r="L18" s="99">
        <f>L19+L23+L24+L29+L30</f>
        <v>0</v>
      </c>
      <c r="M18" s="99">
        <f>M19+M23+M24+M29+M30</f>
        <v>0</v>
      </c>
      <c r="N18" s="99">
        <f>N19+N23+N24+N29+N30</f>
        <v>0</v>
      </c>
      <c r="O18" s="99">
        <f>O19+O23+O24+O29+O30</f>
        <v>0</v>
      </c>
      <c r="P18" s="709">
        <v>0</v>
      </c>
    </row>
    <row r="19" spans="1:16" ht="17.25" customHeight="1" hidden="1">
      <c r="A19" s="101">
        <v>20</v>
      </c>
      <c r="B19" s="103" t="s">
        <v>16</v>
      </c>
      <c r="C19" s="212" t="s">
        <v>19</v>
      </c>
      <c r="D19" s="104">
        <f aca="true" t="shared" si="3" ref="D19:J19">D20+D21+D22</f>
        <v>0</v>
      </c>
      <c r="E19" s="104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4">
        <f>K20+K21+K22</f>
        <v>0</v>
      </c>
      <c r="L19" s="104">
        <f>L20+L21+L22</f>
        <v>0</v>
      </c>
      <c r="M19" s="104">
        <f>M20+M21+M22</f>
        <v>0</v>
      </c>
      <c r="N19" s="104">
        <f>N20+N21+N22</f>
        <v>0</v>
      </c>
      <c r="O19" s="104">
        <f>O20+O21+O22</f>
        <v>0</v>
      </c>
      <c r="P19" s="709" t="e">
        <f t="shared" si="1"/>
        <v>#DIV/0!</v>
      </c>
    </row>
    <row r="20" spans="1:16" ht="17.25" customHeight="1" hidden="1">
      <c r="A20" s="176">
        <v>22</v>
      </c>
      <c r="B20" s="95" t="s">
        <v>406</v>
      </c>
      <c r="C20" s="207" t="s">
        <v>20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09" t="e">
        <f t="shared" si="1"/>
        <v>#DIV/0!</v>
      </c>
    </row>
    <row r="21" spans="1:16" ht="17.25" customHeight="1" hidden="1">
      <c r="A21" s="176">
        <v>23</v>
      </c>
      <c r="B21" s="95" t="s">
        <v>407</v>
      </c>
      <c r="C21" s="207" t="s">
        <v>21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09" t="e">
        <f t="shared" si="1"/>
        <v>#DIV/0!</v>
      </c>
    </row>
    <row r="22" spans="1:16" ht="17.25" customHeight="1" hidden="1">
      <c r="A22" s="176">
        <v>24</v>
      </c>
      <c r="B22" s="95" t="s">
        <v>408</v>
      </c>
      <c r="C22" s="207" t="s">
        <v>22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09" t="e">
        <f t="shared" si="1"/>
        <v>#DIV/0!</v>
      </c>
    </row>
    <row r="23" spans="1:16" ht="17.25" customHeight="1" hidden="1">
      <c r="A23" s="176">
        <v>25</v>
      </c>
      <c r="B23" s="95" t="s">
        <v>18</v>
      </c>
      <c r="C23" s="207" t="s">
        <v>17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09" t="e">
        <f t="shared" si="1"/>
        <v>#DIV/0!</v>
      </c>
    </row>
    <row r="24" spans="1:16" ht="17.25" customHeight="1" hidden="1">
      <c r="A24" s="176">
        <v>26</v>
      </c>
      <c r="B24" s="95" t="s">
        <v>23</v>
      </c>
      <c r="C24" s="207" t="s">
        <v>24</v>
      </c>
      <c r="D24" s="96">
        <f aca="true" t="shared" si="4" ref="D24:J24">D25+D26+D28</f>
        <v>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0</v>
      </c>
      <c r="J24" s="96">
        <f t="shared" si="4"/>
        <v>0</v>
      </c>
      <c r="K24" s="96">
        <f>K25+K26+K28</f>
        <v>0</v>
      </c>
      <c r="L24" s="96">
        <f>L25+L26+L28</f>
        <v>0</v>
      </c>
      <c r="M24" s="96">
        <f>M25+M26+M28</f>
        <v>0</v>
      </c>
      <c r="N24" s="96">
        <f>N25+N26+N28</f>
        <v>0</v>
      </c>
      <c r="O24" s="96">
        <f>O25+O26+O28</f>
        <v>0</v>
      </c>
      <c r="P24" s="709" t="e">
        <f t="shared" si="1"/>
        <v>#DIV/0!</v>
      </c>
    </row>
    <row r="25" spans="1:16" ht="17.25" customHeight="1" hidden="1">
      <c r="A25" s="176">
        <v>29</v>
      </c>
      <c r="B25" s="95" t="s">
        <v>25</v>
      </c>
      <c r="C25" s="207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709" t="e">
        <f t="shared" si="1"/>
        <v>#DIV/0!</v>
      </c>
    </row>
    <row r="26" spans="1:16" ht="17.25" customHeight="1" hidden="1">
      <c r="A26" s="176">
        <v>30</v>
      </c>
      <c r="B26" s="95" t="s">
        <v>26</v>
      </c>
      <c r="C26" s="207" t="s">
        <v>30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709" t="e">
        <f t="shared" si="1"/>
        <v>#DIV/0!</v>
      </c>
    </row>
    <row r="27" spans="1:16" ht="17.25" customHeight="1" hidden="1">
      <c r="A27" s="176">
        <v>31</v>
      </c>
      <c r="B27" s="95" t="s">
        <v>29</v>
      </c>
      <c r="C27" s="207" t="s">
        <v>31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709" t="e">
        <f t="shared" si="1"/>
        <v>#DIV/0!</v>
      </c>
    </row>
    <row r="28" spans="1:16" ht="17.25" customHeight="1" hidden="1">
      <c r="A28" s="176">
        <v>31</v>
      </c>
      <c r="B28" s="95" t="s">
        <v>27</v>
      </c>
      <c r="C28" s="207" t="s">
        <v>135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09" t="e">
        <f t="shared" si="1"/>
        <v>#DIV/0!</v>
      </c>
    </row>
    <row r="29" spans="1:16" ht="17.25" customHeight="1" hidden="1">
      <c r="A29" s="176">
        <v>32</v>
      </c>
      <c r="B29" s="95" t="s">
        <v>32</v>
      </c>
      <c r="C29" s="207" t="s">
        <v>409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709" t="e">
        <f t="shared" si="1"/>
        <v>#DIV/0!</v>
      </c>
    </row>
    <row r="30" spans="1:16" ht="17.25" customHeight="1" hidden="1">
      <c r="A30" s="176">
        <v>33</v>
      </c>
      <c r="B30" s="95" t="s">
        <v>410</v>
      </c>
      <c r="C30" s="207" t="s">
        <v>501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709" t="e">
        <f t="shared" si="1"/>
        <v>#DIV/0!</v>
      </c>
    </row>
    <row r="31" spans="1:16" s="94" customFormat="1" ht="17.25" customHeight="1">
      <c r="A31" s="97">
        <v>35</v>
      </c>
      <c r="B31" s="98" t="s">
        <v>38</v>
      </c>
      <c r="C31" s="623" t="s">
        <v>503</v>
      </c>
      <c r="D31" s="99">
        <f aca="true" t="shared" si="5" ref="D31:J31">D32+D35+D38+D39+D40+D41+D42</f>
        <v>0</v>
      </c>
      <c r="E31" s="99">
        <f t="shared" si="5"/>
        <v>0</v>
      </c>
      <c r="F31" s="99">
        <f t="shared" si="5"/>
        <v>0</v>
      </c>
      <c r="G31" s="99">
        <f t="shared" si="5"/>
        <v>0</v>
      </c>
      <c r="H31" s="99">
        <f t="shared" si="5"/>
        <v>0</v>
      </c>
      <c r="I31" s="99">
        <f t="shared" si="5"/>
        <v>0</v>
      </c>
      <c r="J31" s="99">
        <f t="shared" si="5"/>
        <v>0</v>
      </c>
      <c r="K31" s="99">
        <f>K32+K35+K38+K39+K40+K41+K42</f>
        <v>0</v>
      </c>
      <c r="L31" s="99">
        <f>L32+L35+L38+L39+L40+L41+L42</f>
        <v>0</v>
      </c>
      <c r="M31" s="99">
        <f>M32+M35+M38+M39+M40+M41+M42</f>
        <v>0</v>
      </c>
      <c r="N31" s="99">
        <f>N32+N35+N38+N39+N40+N41+N42</f>
        <v>0</v>
      </c>
      <c r="O31" s="99">
        <f>O32+O35+O38+O39+O40+O41+O42</f>
        <v>0</v>
      </c>
      <c r="P31" s="709">
        <v>0</v>
      </c>
    </row>
    <row r="32" spans="1:16" ht="30" customHeight="1" hidden="1">
      <c r="A32" s="101">
        <v>36</v>
      </c>
      <c r="B32" s="103" t="s">
        <v>183</v>
      </c>
      <c r="C32" s="624" t="s">
        <v>504</v>
      </c>
      <c r="D32" s="96">
        <f aca="true" t="shared" si="6" ref="D32:J32">D33+D34</f>
        <v>0</v>
      </c>
      <c r="E32" s="96">
        <f t="shared" si="6"/>
        <v>0</v>
      </c>
      <c r="F32" s="96">
        <f t="shared" si="6"/>
        <v>0</v>
      </c>
      <c r="G32" s="96">
        <f t="shared" si="6"/>
        <v>0</v>
      </c>
      <c r="H32" s="96">
        <f t="shared" si="6"/>
        <v>0</v>
      </c>
      <c r="I32" s="96">
        <f t="shared" si="6"/>
        <v>0</v>
      </c>
      <c r="J32" s="96">
        <f t="shared" si="6"/>
        <v>0</v>
      </c>
      <c r="K32" s="96">
        <f>K33+K34</f>
        <v>0</v>
      </c>
      <c r="L32" s="96">
        <f>L33+L34</f>
        <v>0</v>
      </c>
      <c r="M32" s="96">
        <f>M33+M34</f>
        <v>0</v>
      </c>
      <c r="N32" s="96">
        <f>N33+N34</f>
        <v>0</v>
      </c>
      <c r="O32" s="96">
        <f>O33+O34</f>
        <v>0</v>
      </c>
      <c r="P32" s="709" t="e">
        <f t="shared" si="1"/>
        <v>#DIV/0!</v>
      </c>
    </row>
    <row r="33" spans="1:16" ht="17.25" customHeight="1" hidden="1">
      <c r="A33" s="176">
        <v>37</v>
      </c>
      <c r="B33" s="95" t="s">
        <v>505</v>
      </c>
      <c r="C33" s="208" t="s">
        <v>506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709" t="e">
        <f t="shared" si="1"/>
        <v>#DIV/0!</v>
      </c>
    </row>
    <row r="34" spans="1:16" ht="29.25" customHeight="1" hidden="1">
      <c r="A34" s="101">
        <v>38</v>
      </c>
      <c r="B34" s="95" t="s">
        <v>507</v>
      </c>
      <c r="C34" s="541" t="s">
        <v>508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709" t="e">
        <f t="shared" si="1"/>
        <v>#DIV/0!</v>
      </c>
    </row>
    <row r="35" spans="1:16" ht="17.25" customHeight="1" hidden="1">
      <c r="A35" s="105">
        <v>39</v>
      </c>
      <c r="B35" s="100" t="s">
        <v>420</v>
      </c>
      <c r="C35" s="208" t="s">
        <v>513</v>
      </c>
      <c r="D35" s="96">
        <f aca="true" t="shared" si="7" ref="D35:J35">D36+D37</f>
        <v>0</v>
      </c>
      <c r="E35" s="96">
        <f t="shared" si="7"/>
        <v>0</v>
      </c>
      <c r="F35" s="96">
        <f t="shared" si="7"/>
        <v>0</v>
      </c>
      <c r="G35" s="96">
        <f t="shared" si="7"/>
        <v>0</v>
      </c>
      <c r="H35" s="96">
        <f t="shared" si="7"/>
        <v>0</v>
      </c>
      <c r="I35" s="96">
        <f t="shared" si="7"/>
        <v>0</v>
      </c>
      <c r="J35" s="96">
        <f t="shared" si="7"/>
        <v>0</v>
      </c>
      <c r="K35" s="96">
        <f>K36+K37</f>
        <v>0</v>
      </c>
      <c r="L35" s="96">
        <f>L36+L37</f>
        <v>0</v>
      </c>
      <c r="M35" s="96">
        <f>M36+M37</f>
        <v>0</v>
      </c>
      <c r="N35" s="96">
        <f>N36+N37</f>
        <v>0</v>
      </c>
      <c r="O35" s="96">
        <f>O36+O37</f>
        <v>0</v>
      </c>
      <c r="P35" s="709" t="e">
        <f t="shared" si="1"/>
        <v>#DIV/0!</v>
      </c>
    </row>
    <row r="36" spans="1:16" ht="29.25" customHeight="1" hidden="1">
      <c r="A36" s="105">
        <v>40</v>
      </c>
      <c r="B36" s="100" t="s">
        <v>514</v>
      </c>
      <c r="C36" s="626" t="s">
        <v>515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709" t="e">
        <f t="shared" si="1"/>
        <v>#DIV/0!</v>
      </c>
    </row>
    <row r="37" spans="1:16" ht="17.25" customHeight="1" hidden="1">
      <c r="A37" s="176">
        <v>41</v>
      </c>
      <c r="B37" s="95" t="s">
        <v>516</v>
      </c>
      <c r="C37" s="2" t="s">
        <v>517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709" t="e">
        <f t="shared" si="1"/>
        <v>#DIV/0!</v>
      </c>
    </row>
    <row r="38" spans="1:16" ht="17.25" customHeight="1" hidden="1">
      <c r="A38" s="101">
        <v>42</v>
      </c>
      <c r="B38" s="103" t="s">
        <v>421</v>
      </c>
      <c r="C38" s="212" t="s">
        <v>520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709" t="e">
        <f t="shared" si="1"/>
        <v>#DIV/0!</v>
      </c>
    </row>
    <row r="39" spans="1:16" ht="17.25" customHeight="1" hidden="1">
      <c r="A39" s="176">
        <v>43</v>
      </c>
      <c r="B39" s="95" t="s">
        <v>422</v>
      </c>
      <c r="C39" s="207" t="s">
        <v>521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709" t="e">
        <f t="shared" si="1"/>
        <v>#DIV/0!</v>
      </c>
    </row>
    <row r="40" spans="1:16" ht="17.25" customHeight="1" hidden="1">
      <c r="A40" s="101">
        <v>44</v>
      </c>
      <c r="B40" s="95" t="s">
        <v>424</v>
      </c>
      <c r="C40" s="207" t="s">
        <v>418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709" t="e">
        <f t="shared" si="1"/>
        <v>#DIV/0!</v>
      </c>
    </row>
    <row r="41" spans="1:16" ht="17.25" customHeight="1" hidden="1">
      <c r="A41" s="176">
        <v>45</v>
      </c>
      <c r="B41" s="95" t="s">
        <v>522</v>
      </c>
      <c r="C41" s="207" t="s">
        <v>184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709" t="e">
        <f t="shared" si="1"/>
        <v>#DIV/0!</v>
      </c>
    </row>
    <row r="42" spans="1:16" s="164" customFormat="1" ht="17.25" customHeight="1" hidden="1">
      <c r="A42" s="101">
        <v>46</v>
      </c>
      <c r="B42" s="95" t="s">
        <v>523</v>
      </c>
      <c r="C42" s="207" t="s">
        <v>524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709" t="e">
        <f t="shared" si="1"/>
        <v>#DIV/0!</v>
      </c>
    </row>
    <row r="43" spans="1:16" s="85" customFormat="1" ht="17.25" customHeight="1">
      <c r="A43" s="97">
        <v>47</v>
      </c>
      <c r="B43" s="180" t="s">
        <v>39</v>
      </c>
      <c r="C43" s="216" t="s">
        <v>525</v>
      </c>
      <c r="D43" s="99">
        <f aca="true" t="shared" si="8" ref="D43:J43">D44+D45</f>
        <v>0</v>
      </c>
      <c r="E43" s="99">
        <f t="shared" si="8"/>
        <v>0</v>
      </c>
      <c r="F43" s="99">
        <f t="shared" si="8"/>
        <v>0</v>
      </c>
      <c r="G43" s="99">
        <f t="shared" si="8"/>
        <v>0</v>
      </c>
      <c r="H43" s="99">
        <f t="shared" si="8"/>
        <v>0</v>
      </c>
      <c r="I43" s="99">
        <f t="shared" si="8"/>
        <v>0</v>
      </c>
      <c r="J43" s="99">
        <f t="shared" si="8"/>
        <v>0</v>
      </c>
      <c r="K43" s="99">
        <f>K44+K45</f>
        <v>0</v>
      </c>
      <c r="L43" s="99">
        <f>L44+L45</f>
        <v>0</v>
      </c>
      <c r="M43" s="99">
        <f>M44+M45</f>
        <v>0</v>
      </c>
      <c r="N43" s="99">
        <f>N44+N45</f>
        <v>0</v>
      </c>
      <c r="O43" s="99">
        <f>O44+O45</f>
        <v>0</v>
      </c>
      <c r="P43" s="709">
        <v>0</v>
      </c>
    </row>
    <row r="44" spans="1:16" s="164" customFormat="1" ht="17.25" customHeight="1" hidden="1">
      <c r="A44" s="183">
        <v>48</v>
      </c>
      <c r="B44" s="100" t="s">
        <v>181</v>
      </c>
      <c r="C44" s="215" t="s">
        <v>526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709" t="e">
        <f t="shared" si="1"/>
        <v>#DIV/0!</v>
      </c>
    </row>
    <row r="45" spans="1:16" ht="17.25" customHeight="1" hidden="1">
      <c r="A45" s="176">
        <v>49</v>
      </c>
      <c r="B45" s="95" t="s">
        <v>182</v>
      </c>
      <c r="C45" s="214" t="s">
        <v>624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709" t="e">
        <f t="shared" si="1"/>
        <v>#DIV/0!</v>
      </c>
    </row>
    <row r="46" spans="1:16" s="94" customFormat="1" ht="17.25" customHeight="1" thickBot="1">
      <c r="A46" s="205">
        <v>52</v>
      </c>
      <c r="B46" s="175"/>
      <c r="C46" s="631" t="s">
        <v>528</v>
      </c>
      <c r="D46" s="219">
        <f aca="true" t="shared" si="9" ref="D46:J46">D43+D31+D18+D9</f>
        <v>0</v>
      </c>
      <c r="E46" s="219">
        <f t="shared" si="9"/>
        <v>0</v>
      </c>
      <c r="F46" s="219">
        <f t="shared" si="9"/>
        <v>0</v>
      </c>
      <c r="G46" s="219">
        <f t="shared" si="9"/>
        <v>0</v>
      </c>
      <c r="H46" s="219">
        <f t="shared" si="9"/>
        <v>0</v>
      </c>
      <c r="I46" s="219">
        <f t="shared" si="9"/>
        <v>0</v>
      </c>
      <c r="J46" s="219">
        <f t="shared" si="9"/>
        <v>0</v>
      </c>
      <c r="K46" s="219">
        <f>K43+K31+K18+K9</f>
        <v>0</v>
      </c>
      <c r="L46" s="219">
        <f>L43+L31+L18+L9</f>
        <v>0</v>
      </c>
      <c r="M46" s="219">
        <f>M43+M31+M18+M9</f>
        <v>859</v>
      </c>
      <c r="N46" s="219">
        <f>N43+N31+N18+N9</f>
        <v>859</v>
      </c>
      <c r="O46" s="219">
        <f>O43+O31+O18+O9</f>
        <v>858</v>
      </c>
      <c r="P46" s="710">
        <f t="shared" si="1"/>
        <v>0.9988358556461001</v>
      </c>
    </row>
    <row r="47" spans="1:16" s="94" customFormat="1" ht="17.25" customHeight="1" thickBot="1">
      <c r="A47" s="91">
        <v>53</v>
      </c>
      <c r="B47" s="184" t="s">
        <v>33</v>
      </c>
      <c r="C47" s="530" t="s">
        <v>529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711"/>
    </row>
    <row r="48" spans="1:16" s="94" customFormat="1" ht="17.25" customHeight="1">
      <c r="A48" s="186">
        <v>54</v>
      </c>
      <c r="B48" s="106" t="s">
        <v>9</v>
      </c>
      <c r="C48" s="539" t="s">
        <v>530</v>
      </c>
      <c r="D48" s="135">
        <f aca="true" t="shared" si="10" ref="D48:J48">D49+D50+D51</f>
        <v>0</v>
      </c>
      <c r="E48" s="135">
        <f t="shared" si="10"/>
        <v>0</v>
      </c>
      <c r="F48" s="135">
        <f t="shared" si="10"/>
        <v>0</v>
      </c>
      <c r="G48" s="135">
        <f t="shared" si="10"/>
        <v>0</v>
      </c>
      <c r="H48" s="135">
        <f t="shared" si="10"/>
        <v>0</v>
      </c>
      <c r="I48" s="135">
        <f t="shared" si="10"/>
        <v>0</v>
      </c>
      <c r="J48" s="135">
        <f t="shared" si="10"/>
        <v>0</v>
      </c>
      <c r="K48" s="135">
        <f>K49+K50+K51</f>
        <v>0</v>
      </c>
      <c r="L48" s="135">
        <f>L49+L50+L51</f>
        <v>0</v>
      </c>
      <c r="M48" s="135">
        <f>M49+M50+M51</f>
        <v>0</v>
      </c>
      <c r="N48" s="135">
        <f>N49+N50+N51</f>
        <v>0</v>
      </c>
      <c r="O48" s="135">
        <f>O49+O50+O51</f>
        <v>0</v>
      </c>
      <c r="P48" s="708">
        <v>0</v>
      </c>
    </row>
    <row r="49" spans="1:16" ht="30.75" customHeight="1" hidden="1">
      <c r="A49" s="176">
        <v>55</v>
      </c>
      <c r="B49" s="95" t="s">
        <v>10</v>
      </c>
      <c r="C49" s="541" t="s">
        <v>419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709" t="e">
        <f t="shared" si="1"/>
        <v>#DIV/0!</v>
      </c>
    </row>
    <row r="50" spans="1:16" ht="17.25" customHeight="1" hidden="1">
      <c r="A50" s="176">
        <v>56</v>
      </c>
      <c r="B50" s="95" t="s">
        <v>195</v>
      </c>
      <c r="C50" s="207" t="s">
        <v>138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709" t="e">
        <f t="shared" si="1"/>
        <v>#DIV/0!</v>
      </c>
    </row>
    <row r="51" spans="1:16" ht="17.25" customHeight="1" hidden="1">
      <c r="A51" s="176">
        <v>57</v>
      </c>
      <c r="B51" s="95" t="s">
        <v>13</v>
      </c>
      <c r="C51" s="207" t="s">
        <v>531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709" t="e">
        <f t="shared" si="1"/>
        <v>#DIV/0!</v>
      </c>
    </row>
    <row r="52" spans="1:16" s="94" customFormat="1" ht="17.25" customHeight="1">
      <c r="A52" s="97">
        <v>58</v>
      </c>
      <c r="B52" s="98" t="s">
        <v>15</v>
      </c>
      <c r="C52" s="211" t="s">
        <v>532</v>
      </c>
      <c r="D52" s="99">
        <f aca="true" t="shared" si="11" ref="D52:J52">D53+D54</f>
        <v>0</v>
      </c>
      <c r="E52" s="99">
        <f t="shared" si="11"/>
        <v>0</v>
      </c>
      <c r="F52" s="99">
        <f t="shared" si="11"/>
        <v>0</v>
      </c>
      <c r="G52" s="99">
        <f t="shared" si="11"/>
        <v>0</v>
      </c>
      <c r="H52" s="99">
        <f t="shared" si="11"/>
        <v>0</v>
      </c>
      <c r="I52" s="99">
        <f t="shared" si="11"/>
        <v>0</v>
      </c>
      <c r="J52" s="99">
        <f t="shared" si="11"/>
        <v>0</v>
      </c>
      <c r="K52" s="99">
        <f>K53+K54</f>
        <v>0</v>
      </c>
      <c r="L52" s="99">
        <f>L53+L54</f>
        <v>0</v>
      </c>
      <c r="M52" s="99">
        <f>M53+M54</f>
        <v>0</v>
      </c>
      <c r="N52" s="99">
        <f>N53+N54</f>
        <v>0</v>
      </c>
      <c r="O52" s="99">
        <f>O53+O54</f>
        <v>0</v>
      </c>
      <c r="P52" s="709">
        <v>0</v>
      </c>
    </row>
    <row r="53" spans="1:16" ht="17.25" customHeight="1" hidden="1">
      <c r="A53" s="176">
        <v>59</v>
      </c>
      <c r="B53" s="95" t="s">
        <v>16</v>
      </c>
      <c r="C53" s="207" t="s">
        <v>533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709" t="e">
        <f t="shared" si="1"/>
        <v>#DIV/0!</v>
      </c>
    </row>
    <row r="54" spans="1:16" ht="17.25" customHeight="1" hidden="1">
      <c r="A54" s="176">
        <v>60</v>
      </c>
      <c r="B54" s="95" t="s">
        <v>18</v>
      </c>
      <c r="C54" s="207" t="s">
        <v>534</v>
      </c>
      <c r="D54" s="96">
        <f aca="true" t="shared" si="12" ref="D54:J54">D55+D56+D57+D58</f>
        <v>0</v>
      </c>
      <c r="E54" s="96">
        <f t="shared" si="12"/>
        <v>0</v>
      </c>
      <c r="F54" s="96">
        <f t="shared" si="12"/>
        <v>0</v>
      </c>
      <c r="G54" s="96">
        <f t="shared" si="12"/>
        <v>0</v>
      </c>
      <c r="H54" s="96">
        <f t="shared" si="12"/>
        <v>0</v>
      </c>
      <c r="I54" s="96">
        <f t="shared" si="12"/>
        <v>0</v>
      </c>
      <c r="J54" s="96">
        <f t="shared" si="12"/>
        <v>0</v>
      </c>
      <c r="K54" s="96">
        <f>K55+K56+K57+K58</f>
        <v>0</v>
      </c>
      <c r="L54" s="96">
        <f>L55+L56+L57+L58</f>
        <v>0</v>
      </c>
      <c r="M54" s="96">
        <f>M55+M56+M57+M58</f>
        <v>0</v>
      </c>
      <c r="N54" s="96">
        <f>N55+N56+N57+N58</f>
        <v>0</v>
      </c>
      <c r="O54" s="96">
        <f>O55+O56+O57+O58</f>
        <v>0</v>
      </c>
      <c r="P54" s="709" t="e">
        <f t="shared" si="1"/>
        <v>#DIV/0!</v>
      </c>
    </row>
    <row r="55" spans="1:16" s="633" customFormat="1" ht="17.25" customHeight="1" hidden="1">
      <c r="A55" s="176">
        <v>61</v>
      </c>
      <c r="B55" s="95" t="s">
        <v>535</v>
      </c>
      <c r="C55" s="207" t="s">
        <v>536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709" t="e">
        <f t="shared" si="1"/>
        <v>#DIV/0!</v>
      </c>
    </row>
    <row r="56" spans="1:16" ht="17.25" customHeight="1" hidden="1">
      <c r="A56" s="176">
        <v>62</v>
      </c>
      <c r="B56" s="95" t="s">
        <v>537</v>
      </c>
      <c r="C56" s="207" t="s">
        <v>538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709" t="e">
        <f t="shared" si="1"/>
        <v>#DIV/0!</v>
      </c>
    </row>
    <row r="57" spans="1:16" ht="17.25" customHeight="1" hidden="1">
      <c r="A57" s="176">
        <v>63</v>
      </c>
      <c r="B57" s="95" t="s">
        <v>539</v>
      </c>
      <c r="C57" s="207" t="s">
        <v>540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709" t="e">
        <f t="shared" si="1"/>
        <v>#DIV/0!</v>
      </c>
    </row>
    <row r="58" spans="1:16" ht="17.25" customHeight="1" hidden="1">
      <c r="A58" s="176">
        <v>64</v>
      </c>
      <c r="B58" s="95" t="s">
        <v>541</v>
      </c>
      <c r="C58" s="207" t="s">
        <v>423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709" t="e">
        <f t="shared" si="1"/>
        <v>#DIV/0!</v>
      </c>
    </row>
    <row r="59" spans="1:16" s="94" customFormat="1" ht="17.25" customHeight="1" thickBot="1">
      <c r="A59" s="97">
        <v>65</v>
      </c>
      <c r="B59" s="98" t="s">
        <v>38</v>
      </c>
      <c r="C59" s="211" t="s">
        <v>542</v>
      </c>
      <c r="D59" s="99">
        <f aca="true" t="shared" si="13" ref="D59:J59">D60+D61+D62</f>
        <v>0</v>
      </c>
      <c r="E59" s="99">
        <f t="shared" si="13"/>
        <v>0</v>
      </c>
      <c r="F59" s="99">
        <f t="shared" si="13"/>
        <v>0</v>
      </c>
      <c r="G59" s="99">
        <f t="shared" si="13"/>
        <v>0</v>
      </c>
      <c r="H59" s="99">
        <f t="shared" si="13"/>
        <v>0</v>
      </c>
      <c r="I59" s="99">
        <f t="shared" si="13"/>
        <v>0</v>
      </c>
      <c r="J59" s="99">
        <f t="shared" si="13"/>
        <v>0</v>
      </c>
      <c r="K59" s="99">
        <f>K60+K61+K62</f>
        <v>0</v>
      </c>
      <c r="L59" s="99">
        <f>L60+L61+L62</f>
        <v>0</v>
      </c>
      <c r="M59" s="99">
        <f>M60+M61+M62</f>
        <v>0</v>
      </c>
      <c r="N59" s="99">
        <f>N60+N61+N62</f>
        <v>0</v>
      </c>
      <c r="O59" s="99">
        <f>O60+O61+O62</f>
        <v>0</v>
      </c>
      <c r="P59" s="710">
        <v>0</v>
      </c>
    </row>
    <row r="60" spans="1:16" ht="17.25" customHeight="1" hidden="1">
      <c r="A60" s="176"/>
      <c r="B60" s="95" t="s">
        <v>183</v>
      </c>
      <c r="C60" s="207" t="s">
        <v>543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711" t="e">
        <f t="shared" si="1"/>
        <v>#DIV/0!</v>
      </c>
    </row>
    <row r="61" spans="1:16" ht="17.25" customHeight="1" hidden="1">
      <c r="A61" s="176"/>
      <c r="B61" s="95" t="s">
        <v>420</v>
      </c>
      <c r="C61" s="207" t="s">
        <v>544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711" t="e">
        <f t="shared" si="1"/>
        <v>#DIV/0!</v>
      </c>
    </row>
    <row r="62" spans="1:16" ht="17.25" customHeight="1" hidden="1">
      <c r="A62" s="176">
        <v>66</v>
      </c>
      <c r="B62" s="95" t="s">
        <v>421</v>
      </c>
      <c r="C62" s="634" t="s">
        <v>425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711" t="e">
        <f t="shared" si="1"/>
        <v>#DIV/0!</v>
      </c>
    </row>
    <row r="63" spans="1:16" ht="17.25" customHeight="1" thickBot="1">
      <c r="A63" s="91">
        <v>68</v>
      </c>
      <c r="B63" s="92"/>
      <c r="C63" s="635" t="s">
        <v>545</v>
      </c>
      <c r="D63" s="93">
        <f aca="true" t="shared" si="14" ref="D63:J63">D59+D52+D48</f>
        <v>0</v>
      </c>
      <c r="E63" s="93">
        <f t="shared" si="14"/>
        <v>0</v>
      </c>
      <c r="F63" s="93">
        <f t="shared" si="14"/>
        <v>0</v>
      </c>
      <c r="G63" s="93">
        <f t="shared" si="14"/>
        <v>0</v>
      </c>
      <c r="H63" s="93">
        <f t="shared" si="14"/>
        <v>0</v>
      </c>
      <c r="I63" s="93">
        <f t="shared" si="14"/>
        <v>0</v>
      </c>
      <c r="J63" s="93">
        <f t="shared" si="14"/>
        <v>0</v>
      </c>
      <c r="K63" s="93">
        <f>K59+K52+K48</f>
        <v>0</v>
      </c>
      <c r="L63" s="93">
        <f>L59+L52+L48</f>
        <v>0</v>
      </c>
      <c r="M63" s="93">
        <f>M59+M52+M48</f>
        <v>0</v>
      </c>
      <c r="N63" s="93">
        <f>N59+N52+N48</f>
        <v>0</v>
      </c>
      <c r="O63" s="93">
        <f>O59+O52+O48</f>
        <v>0</v>
      </c>
      <c r="P63" s="711">
        <v>0</v>
      </c>
    </row>
    <row r="64" spans="1:16" ht="17.25" customHeight="1" thickBot="1">
      <c r="A64" s="91"/>
      <c r="B64" s="92"/>
      <c r="C64" s="635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711"/>
    </row>
    <row r="65" spans="1:16" ht="17.25" customHeight="1" thickBot="1">
      <c r="A65" s="91"/>
      <c r="B65" s="92"/>
      <c r="C65" s="635" t="s">
        <v>546</v>
      </c>
      <c r="D65" s="93">
        <f aca="true" t="shared" si="15" ref="D65:J65">D63+D46</f>
        <v>0</v>
      </c>
      <c r="E65" s="93">
        <f t="shared" si="15"/>
        <v>0</v>
      </c>
      <c r="F65" s="93">
        <f t="shared" si="15"/>
        <v>0</v>
      </c>
      <c r="G65" s="93">
        <f t="shared" si="15"/>
        <v>0</v>
      </c>
      <c r="H65" s="93">
        <f t="shared" si="15"/>
        <v>0</v>
      </c>
      <c r="I65" s="93">
        <f t="shared" si="15"/>
        <v>0</v>
      </c>
      <c r="J65" s="93">
        <f t="shared" si="15"/>
        <v>0</v>
      </c>
      <c r="K65" s="93">
        <f>K63+K46</f>
        <v>0</v>
      </c>
      <c r="L65" s="93">
        <f>L63+L46</f>
        <v>0</v>
      </c>
      <c r="M65" s="93">
        <f>M63+M46</f>
        <v>859</v>
      </c>
      <c r="N65" s="93">
        <f>N63+N46</f>
        <v>859</v>
      </c>
      <c r="O65" s="93">
        <f>O63+O46</f>
        <v>858</v>
      </c>
      <c r="P65" s="711">
        <f t="shared" si="1"/>
        <v>0.9988358556461001</v>
      </c>
    </row>
    <row r="66" spans="1:16" ht="17.25" customHeight="1" thickBot="1">
      <c r="A66" s="91"/>
      <c r="B66" s="92"/>
      <c r="C66" s="635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711"/>
    </row>
    <row r="67" spans="1:16" ht="18.75" customHeight="1" thickBot="1">
      <c r="A67" s="91">
        <v>69</v>
      </c>
      <c r="B67" s="92"/>
      <c r="C67" s="213" t="s">
        <v>547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711"/>
    </row>
    <row r="68" spans="1:16" s="94" customFormat="1" ht="17.25" customHeight="1">
      <c r="A68" s="181">
        <v>70</v>
      </c>
      <c r="B68" s="106" t="s">
        <v>8</v>
      </c>
      <c r="C68" s="637" t="s">
        <v>548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708"/>
    </row>
    <row r="69" spans="1:16" s="94" customFormat="1" ht="17.25" customHeight="1">
      <c r="A69" s="201">
        <v>71</v>
      </c>
      <c r="B69" s="98" t="s">
        <v>9</v>
      </c>
      <c r="C69" s="84" t="s">
        <v>81</v>
      </c>
      <c r="D69" s="99">
        <v>17480</v>
      </c>
      <c r="E69" s="99">
        <v>232</v>
      </c>
      <c r="F69" s="99">
        <f>D69+E69</f>
        <v>17712</v>
      </c>
      <c r="G69" s="99">
        <v>54</v>
      </c>
      <c r="H69" s="99">
        <f>F69+G69</f>
        <v>17766</v>
      </c>
      <c r="I69" s="99">
        <v>171</v>
      </c>
      <c r="J69" s="99">
        <f>H69+I69</f>
        <v>17937</v>
      </c>
      <c r="K69" s="99">
        <v>-1113</v>
      </c>
      <c r="L69" s="99">
        <f>J69+K69</f>
        <v>16824</v>
      </c>
      <c r="M69" s="99"/>
      <c r="N69" s="99">
        <f>L69+M69</f>
        <v>16824</v>
      </c>
      <c r="O69" s="99">
        <v>15861</v>
      </c>
      <c r="P69" s="709">
        <f t="shared" si="1"/>
        <v>0.9427603423680456</v>
      </c>
    </row>
    <row r="70" spans="1:16" s="94" customFormat="1" ht="17.25" customHeight="1" thickBot="1">
      <c r="A70" s="205">
        <v>72</v>
      </c>
      <c r="B70" s="98" t="s">
        <v>15</v>
      </c>
      <c r="C70" s="84" t="s">
        <v>549</v>
      </c>
      <c r="D70" s="99">
        <v>4791</v>
      </c>
      <c r="E70" s="99">
        <v>63</v>
      </c>
      <c r="F70" s="99">
        <f>D70+E70</f>
        <v>4854</v>
      </c>
      <c r="G70" s="99">
        <v>20</v>
      </c>
      <c r="H70" s="99">
        <f>F70+G70</f>
        <v>4874</v>
      </c>
      <c r="I70" s="99">
        <v>47</v>
      </c>
      <c r="J70" s="99">
        <f>H70+I70</f>
        <v>4921</v>
      </c>
      <c r="K70" s="99">
        <v>289</v>
      </c>
      <c r="L70" s="99">
        <f>J70+K70</f>
        <v>5210</v>
      </c>
      <c r="M70" s="99">
        <v>-1220</v>
      </c>
      <c r="N70" s="99">
        <f>L70+M70</f>
        <v>3990</v>
      </c>
      <c r="O70" s="99">
        <v>3943</v>
      </c>
      <c r="P70" s="709">
        <f t="shared" si="1"/>
        <v>0.9882205513784461</v>
      </c>
    </row>
    <row r="71" spans="1:16" s="94" customFormat="1" ht="16.5" customHeight="1" thickBot="1">
      <c r="A71" s="185">
        <v>73</v>
      </c>
      <c r="B71" s="98" t="s">
        <v>38</v>
      </c>
      <c r="C71" s="638" t="s">
        <v>82</v>
      </c>
      <c r="D71" s="99">
        <f aca="true" t="shared" si="16" ref="D71:J71">D72+D73</f>
        <v>6779</v>
      </c>
      <c r="E71" s="99">
        <f t="shared" si="16"/>
        <v>0</v>
      </c>
      <c r="F71" s="99">
        <f t="shared" si="16"/>
        <v>6779</v>
      </c>
      <c r="G71" s="99">
        <f t="shared" si="16"/>
        <v>0</v>
      </c>
      <c r="H71" s="99">
        <f t="shared" si="16"/>
        <v>6779</v>
      </c>
      <c r="I71" s="99">
        <f t="shared" si="16"/>
        <v>0</v>
      </c>
      <c r="J71" s="99">
        <f t="shared" si="16"/>
        <v>6779</v>
      </c>
      <c r="K71" s="99">
        <f>K72+K73</f>
        <v>0</v>
      </c>
      <c r="L71" s="99">
        <f>L72+L73</f>
        <v>6779</v>
      </c>
      <c r="M71" s="99">
        <f>M72+M73</f>
        <v>-1</v>
      </c>
      <c r="N71" s="99">
        <f>N72+N73</f>
        <v>6778</v>
      </c>
      <c r="O71" s="99">
        <f>O72+O73</f>
        <v>6495</v>
      </c>
      <c r="P71" s="709">
        <f t="shared" si="1"/>
        <v>0.9582472705812924</v>
      </c>
    </row>
    <row r="72" spans="1:16" ht="17.25" customHeight="1" thickBot="1">
      <c r="A72" s="687">
        <v>74</v>
      </c>
      <c r="B72" s="95" t="s">
        <v>183</v>
      </c>
      <c r="C72" s="2" t="s">
        <v>550</v>
      </c>
      <c r="D72" s="96">
        <v>6779</v>
      </c>
      <c r="E72" s="96"/>
      <c r="F72" s="96">
        <f>D72+E72</f>
        <v>6779</v>
      </c>
      <c r="G72" s="96"/>
      <c r="H72" s="96">
        <f>F72+G72</f>
        <v>6779</v>
      </c>
      <c r="I72" s="96"/>
      <c r="J72" s="96">
        <f>H72+I72</f>
        <v>6779</v>
      </c>
      <c r="K72" s="96"/>
      <c r="L72" s="96">
        <f>J72+K72</f>
        <v>6779</v>
      </c>
      <c r="M72" s="96">
        <v>-1</v>
      </c>
      <c r="N72" s="96">
        <f>L72+M72</f>
        <v>6778</v>
      </c>
      <c r="O72" s="96">
        <v>6495</v>
      </c>
      <c r="P72" s="712">
        <f t="shared" si="1"/>
        <v>0.9582472705812924</v>
      </c>
    </row>
    <row r="73" spans="1:16" ht="17.25" customHeight="1" thickBot="1">
      <c r="A73" s="687">
        <v>75</v>
      </c>
      <c r="B73" s="95" t="s">
        <v>420</v>
      </c>
      <c r="C73" s="2" t="s">
        <v>193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712">
        <v>0</v>
      </c>
    </row>
    <row r="74" spans="1:16" s="94" customFormat="1" ht="17.25" customHeight="1">
      <c r="A74" s="186">
        <v>76</v>
      </c>
      <c r="B74" s="98" t="s">
        <v>39</v>
      </c>
      <c r="C74" s="84" t="s">
        <v>46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709">
        <v>0</v>
      </c>
    </row>
    <row r="75" spans="1:16" s="94" customFormat="1" ht="17.25" customHeight="1" thickBot="1">
      <c r="A75" s="201">
        <v>77</v>
      </c>
      <c r="B75" s="98" t="s">
        <v>40</v>
      </c>
      <c r="C75" s="84" t="s">
        <v>551</v>
      </c>
      <c r="D75" s="99">
        <f aca="true" t="shared" si="17" ref="D75:J75">D76+D77+D78+D79</f>
        <v>0</v>
      </c>
      <c r="E75" s="99">
        <f t="shared" si="17"/>
        <v>0</v>
      </c>
      <c r="F75" s="99">
        <f t="shared" si="17"/>
        <v>0</v>
      </c>
      <c r="G75" s="99">
        <f t="shared" si="17"/>
        <v>0</v>
      </c>
      <c r="H75" s="99">
        <f t="shared" si="17"/>
        <v>0</v>
      </c>
      <c r="I75" s="99">
        <f t="shared" si="17"/>
        <v>0</v>
      </c>
      <c r="J75" s="99">
        <f t="shared" si="17"/>
        <v>0</v>
      </c>
      <c r="K75" s="99">
        <f>K76+K77+K78+K79</f>
        <v>0</v>
      </c>
      <c r="L75" s="99">
        <f>L76+L77+L78+L79</f>
        <v>0</v>
      </c>
      <c r="M75" s="99">
        <f>M76+M77+M78+M79</f>
        <v>0</v>
      </c>
      <c r="N75" s="99">
        <f>N76+N77+N78+N79</f>
        <v>0</v>
      </c>
      <c r="O75" s="99">
        <f>O76+O77+O78+O79</f>
        <v>0</v>
      </c>
      <c r="P75" s="709">
        <v>0</v>
      </c>
    </row>
    <row r="76" spans="1:16" ht="17.25" customHeight="1" hidden="1">
      <c r="A76" s="176">
        <v>78</v>
      </c>
      <c r="B76" s="95" t="s">
        <v>414</v>
      </c>
      <c r="C76" s="2" t="s">
        <v>552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709" t="e">
        <f aca="true" t="shared" si="18" ref="P76:P137">O76/N76</f>
        <v>#DIV/0!</v>
      </c>
    </row>
    <row r="77" spans="1:16" ht="17.25" customHeight="1" hidden="1">
      <c r="A77" s="105">
        <v>79</v>
      </c>
      <c r="B77" s="95" t="s">
        <v>415</v>
      </c>
      <c r="C77" s="2" t="s">
        <v>553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709" t="e">
        <f t="shared" si="18"/>
        <v>#DIV/0!</v>
      </c>
    </row>
    <row r="78" spans="1:16" ht="17.25" customHeight="1" hidden="1">
      <c r="A78" s="176">
        <v>80</v>
      </c>
      <c r="B78" s="95" t="s">
        <v>416</v>
      </c>
      <c r="C78" s="2" t="s">
        <v>554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709" t="e">
        <f t="shared" si="18"/>
        <v>#DIV/0!</v>
      </c>
    </row>
    <row r="79" spans="1:16" ht="17.25" customHeight="1" hidden="1">
      <c r="A79" s="176">
        <v>81</v>
      </c>
      <c r="B79" s="95" t="s">
        <v>417</v>
      </c>
      <c r="C79" s="2" t="s">
        <v>426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709" t="e">
        <f t="shared" si="18"/>
        <v>#DIV/0!</v>
      </c>
    </row>
    <row r="80" spans="1:16" s="94" customFormat="1" ht="17.25" customHeight="1" thickBot="1">
      <c r="A80" s="91">
        <v>82</v>
      </c>
      <c r="B80" s="98" t="s">
        <v>555</v>
      </c>
      <c r="C80" s="84" t="s">
        <v>55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709">
        <v>0</v>
      </c>
    </row>
    <row r="81" spans="1:16" s="94" customFormat="1" ht="17.25" customHeight="1" thickBot="1">
      <c r="A81" s="91">
        <v>83</v>
      </c>
      <c r="B81" s="175" t="s">
        <v>43</v>
      </c>
      <c r="C81" s="227" t="s">
        <v>556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710">
        <v>0</v>
      </c>
    </row>
    <row r="82" spans="1:16" ht="17.25" customHeight="1" thickBot="1">
      <c r="A82" s="174">
        <v>84</v>
      </c>
      <c r="B82" s="187"/>
      <c r="C82" s="641" t="s">
        <v>557</v>
      </c>
      <c r="D82" s="93">
        <f aca="true" t="shared" si="19" ref="D82:J82">D81+D80+D75+D74+D71+D70+D69</f>
        <v>29050</v>
      </c>
      <c r="E82" s="93">
        <f t="shared" si="19"/>
        <v>295</v>
      </c>
      <c r="F82" s="93">
        <f t="shared" si="19"/>
        <v>29345</v>
      </c>
      <c r="G82" s="93">
        <f t="shared" si="19"/>
        <v>74</v>
      </c>
      <c r="H82" s="93">
        <f t="shared" si="19"/>
        <v>29419</v>
      </c>
      <c r="I82" s="93">
        <f t="shared" si="19"/>
        <v>218</v>
      </c>
      <c r="J82" s="93">
        <f t="shared" si="19"/>
        <v>29637</v>
      </c>
      <c r="K82" s="93">
        <f>K81+K80+K75+K74+K71+K70+K69</f>
        <v>-824</v>
      </c>
      <c r="L82" s="93">
        <f>L81+L80+L75+L74+L71+L70+L69</f>
        <v>28813</v>
      </c>
      <c r="M82" s="93">
        <f>M81+M80+M75+M74+M71+M70+M69</f>
        <v>-1221</v>
      </c>
      <c r="N82" s="93">
        <f>N81+N80+N75+N74+N71+N70+N69</f>
        <v>27592</v>
      </c>
      <c r="O82" s="93">
        <f>O81+O80+O75+O74+O71+O70+O69</f>
        <v>26299</v>
      </c>
      <c r="P82" s="711">
        <f t="shared" si="18"/>
        <v>0.9531385908959119</v>
      </c>
    </row>
    <row r="83" spans="1:16" ht="17.25" customHeight="1" thickBot="1">
      <c r="A83" s="188">
        <v>85</v>
      </c>
      <c r="B83" s="688" t="s">
        <v>33</v>
      </c>
      <c r="C83" s="637" t="s">
        <v>558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708"/>
    </row>
    <row r="84" spans="1:16" s="94" customFormat="1" ht="17.25" customHeight="1" thickBot="1">
      <c r="A84" s="203" t="s">
        <v>37</v>
      </c>
      <c r="B84" s="98" t="s">
        <v>9</v>
      </c>
      <c r="C84" s="643" t="s">
        <v>559</v>
      </c>
      <c r="D84" s="694">
        <v>0</v>
      </c>
      <c r="E84" s="694">
        <v>0</v>
      </c>
      <c r="F84" s="694">
        <v>0</v>
      </c>
      <c r="G84" s="694">
        <v>0</v>
      </c>
      <c r="H84" s="694">
        <v>0</v>
      </c>
      <c r="I84" s="694">
        <v>0</v>
      </c>
      <c r="J84" s="694">
        <v>0</v>
      </c>
      <c r="K84" s="694">
        <v>0</v>
      </c>
      <c r="L84" s="694">
        <v>0</v>
      </c>
      <c r="M84" s="694">
        <v>0</v>
      </c>
      <c r="N84" s="694">
        <v>0</v>
      </c>
      <c r="O84" s="694">
        <v>0</v>
      </c>
      <c r="P84" s="709">
        <v>0</v>
      </c>
    </row>
    <row r="85" spans="1:16" s="94" customFormat="1" ht="17.25" customHeight="1" thickBot="1">
      <c r="A85" s="174">
        <v>1</v>
      </c>
      <c r="B85" s="621" t="s">
        <v>560</v>
      </c>
      <c r="C85" s="643" t="s">
        <v>561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1">
        <v>0</v>
      </c>
      <c r="P85" s="709">
        <v>0</v>
      </c>
    </row>
    <row r="86" spans="1:16" s="94" customFormat="1" ht="17.25" customHeight="1">
      <c r="A86" s="181">
        <v>2</v>
      </c>
      <c r="B86" s="98" t="s">
        <v>38</v>
      </c>
      <c r="C86" s="84" t="s">
        <v>427</v>
      </c>
      <c r="D86" s="221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  <c r="P86" s="709">
        <v>0</v>
      </c>
    </row>
    <row r="87" spans="1:16" s="94" customFormat="1" ht="17.25" customHeight="1">
      <c r="A87" s="97">
        <v>3</v>
      </c>
      <c r="B87" s="98" t="s">
        <v>39</v>
      </c>
      <c r="C87" s="84" t="s">
        <v>562</v>
      </c>
      <c r="D87" s="221">
        <f aca="true" t="shared" si="20" ref="D87:J87">D88+D89+D90+D91+D92</f>
        <v>0</v>
      </c>
      <c r="E87" s="221">
        <f t="shared" si="20"/>
        <v>0</v>
      </c>
      <c r="F87" s="221">
        <f t="shared" si="20"/>
        <v>0</v>
      </c>
      <c r="G87" s="221">
        <f t="shared" si="20"/>
        <v>0</v>
      </c>
      <c r="H87" s="221">
        <f t="shared" si="20"/>
        <v>0</v>
      </c>
      <c r="I87" s="221">
        <f t="shared" si="20"/>
        <v>0</v>
      </c>
      <c r="J87" s="221">
        <f t="shared" si="20"/>
        <v>0</v>
      </c>
      <c r="K87" s="221">
        <f>K88+K89+K90+K91+K92</f>
        <v>0</v>
      </c>
      <c r="L87" s="221">
        <f>L88+L89+L90+L91+L92</f>
        <v>0</v>
      </c>
      <c r="M87" s="221">
        <f>M88+M89+M90+M91+M92</f>
        <v>0</v>
      </c>
      <c r="N87" s="221">
        <f>N88+N89+N90+N91+N92</f>
        <v>0</v>
      </c>
      <c r="O87" s="221">
        <f>O88+O89+O90+O91+O92</f>
        <v>0</v>
      </c>
      <c r="P87" s="709">
        <v>0</v>
      </c>
    </row>
    <row r="88" spans="1:16" ht="17.25" customHeight="1" hidden="1">
      <c r="A88" s="101">
        <v>4</v>
      </c>
      <c r="B88" s="95" t="s">
        <v>181</v>
      </c>
      <c r="C88" s="2" t="s">
        <v>563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709" t="e">
        <f t="shared" si="18"/>
        <v>#DIV/0!</v>
      </c>
    </row>
    <row r="89" spans="1:16" ht="17.25" customHeight="1" hidden="1">
      <c r="A89" s="176">
        <v>5</v>
      </c>
      <c r="B89" s="95" t="s">
        <v>182</v>
      </c>
      <c r="C89" s="2" t="s">
        <v>564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709" t="e">
        <f t="shared" si="18"/>
        <v>#DIV/0!</v>
      </c>
    </row>
    <row r="90" spans="1:16" ht="17.25" customHeight="1" hidden="1">
      <c r="A90" s="101">
        <v>6</v>
      </c>
      <c r="B90" s="95" t="s">
        <v>411</v>
      </c>
      <c r="C90" s="2" t="s">
        <v>194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709" t="e">
        <f t="shared" si="18"/>
        <v>#DIV/0!</v>
      </c>
    </row>
    <row r="91" spans="1:16" ht="17.25" customHeight="1" hidden="1">
      <c r="A91" s="176">
        <v>7</v>
      </c>
      <c r="B91" s="95" t="s">
        <v>412</v>
      </c>
      <c r="C91" s="2" t="s">
        <v>565</v>
      </c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709" t="e">
        <f t="shared" si="18"/>
        <v>#DIV/0!</v>
      </c>
    </row>
    <row r="92" spans="1:16" ht="17.25" customHeight="1" hidden="1">
      <c r="A92" s="101">
        <v>8</v>
      </c>
      <c r="B92" s="95" t="s">
        <v>413</v>
      </c>
      <c r="C92" s="2" t="s">
        <v>566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709" t="e">
        <f t="shared" si="18"/>
        <v>#DIV/0!</v>
      </c>
    </row>
    <row r="93" spans="1:16" s="94" customFormat="1" ht="17.25" customHeight="1">
      <c r="A93" s="97">
        <v>9</v>
      </c>
      <c r="B93" s="98" t="s">
        <v>40</v>
      </c>
      <c r="C93" s="211" t="s">
        <v>567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709">
        <v>0</v>
      </c>
    </row>
    <row r="94" spans="1:16" ht="17.25" customHeight="1">
      <c r="A94" s="176">
        <v>10</v>
      </c>
      <c r="B94" s="95"/>
      <c r="C94" s="644" t="s">
        <v>568</v>
      </c>
      <c r="D94" s="220">
        <f aca="true" t="shared" si="21" ref="D94:J94">D93+D87+D86+D85+D84</f>
        <v>0</v>
      </c>
      <c r="E94" s="220">
        <f t="shared" si="21"/>
        <v>0</v>
      </c>
      <c r="F94" s="220">
        <f t="shared" si="21"/>
        <v>0</v>
      </c>
      <c r="G94" s="220">
        <f t="shared" si="21"/>
        <v>0</v>
      </c>
      <c r="H94" s="220">
        <f t="shared" si="21"/>
        <v>0</v>
      </c>
      <c r="I94" s="220">
        <f t="shared" si="21"/>
        <v>0</v>
      </c>
      <c r="J94" s="220">
        <f t="shared" si="21"/>
        <v>0</v>
      </c>
      <c r="K94" s="220">
        <f>K93+K87+K86+K85+K84</f>
        <v>0</v>
      </c>
      <c r="L94" s="220">
        <f>L93+L87+L86+L85+L84</f>
        <v>0</v>
      </c>
      <c r="M94" s="220">
        <f>M93+M87+M86+M85+M84</f>
        <v>0</v>
      </c>
      <c r="N94" s="220">
        <f>N93+N87+N86+N85+N84</f>
        <v>0</v>
      </c>
      <c r="O94" s="220">
        <f>O93+O87+O86+O85+O84</f>
        <v>0</v>
      </c>
      <c r="P94" s="712">
        <v>0</v>
      </c>
    </row>
    <row r="95" spans="1:16" ht="17.25" customHeight="1">
      <c r="A95" s="176"/>
      <c r="B95" s="95"/>
      <c r="C95" s="644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709"/>
    </row>
    <row r="96" spans="1:16" ht="17.25" customHeight="1">
      <c r="A96" s="176">
        <v>11</v>
      </c>
      <c r="B96" s="95"/>
      <c r="C96" s="644" t="s">
        <v>569</v>
      </c>
      <c r="D96" s="221">
        <f aca="true" t="shared" si="22" ref="D96:J96">D65</f>
        <v>0</v>
      </c>
      <c r="E96" s="221">
        <f t="shared" si="22"/>
        <v>0</v>
      </c>
      <c r="F96" s="221">
        <f t="shared" si="22"/>
        <v>0</v>
      </c>
      <c r="G96" s="221">
        <f t="shared" si="22"/>
        <v>0</v>
      </c>
      <c r="H96" s="221">
        <f t="shared" si="22"/>
        <v>0</v>
      </c>
      <c r="I96" s="221">
        <f t="shared" si="22"/>
        <v>0</v>
      </c>
      <c r="J96" s="221">
        <f t="shared" si="22"/>
        <v>0</v>
      </c>
      <c r="K96" s="221">
        <f>K65</f>
        <v>0</v>
      </c>
      <c r="L96" s="221">
        <f>L65</f>
        <v>0</v>
      </c>
      <c r="M96" s="221">
        <f>M65</f>
        <v>859</v>
      </c>
      <c r="N96" s="221">
        <f>N65</f>
        <v>859</v>
      </c>
      <c r="O96" s="221">
        <f>O65</f>
        <v>858</v>
      </c>
      <c r="P96" s="709">
        <f t="shared" si="18"/>
        <v>0.9988358556461001</v>
      </c>
    </row>
    <row r="97" spans="1:16" ht="17.25" customHeight="1">
      <c r="A97" s="176">
        <v>12</v>
      </c>
      <c r="B97" s="95"/>
      <c r="C97" s="644" t="s">
        <v>570</v>
      </c>
      <c r="D97" s="221">
        <f aca="true" t="shared" si="23" ref="D97:J97">D82+D94</f>
        <v>29050</v>
      </c>
      <c r="E97" s="221">
        <f t="shared" si="23"/>
        <v>295</v>
      </c>
      <c r="F97" s="221">
        <f t="shared" si="23"/>
        <v>29345</v>
      </c>
      <c r="G97" s="221">
        <f t="shared" si="23"/>
        <v>74</v>
      </c>
      <c r="H97" s="221">
        <f t="shared" si="23"/>
        <v>29419</v>
      </c>
      <c r="I97" s="221">
        <f t="shared" si="23"/>
        <v>218</v>
      </c>
      <c r="J97" s="221">
        <f t="shared" si="23"/>
        <v>29637</v>
      </c>
      <c r="K97" s="221">
        <f>K82+K94</f>
        <v>-824</v>
      </c>
      <c r="L97" s="221">
        <f>L82+L94</f>
        <v>28813</v>
      </c>
      <c r="M97" s="221">
        <f>M82+M94</f>
        <v>-1221</v>
      </c>
      <c r="N97" s="221">
        <f>N82+N94</f>
        <v>27592</v>
      </c>
      <c r="O97" s="221">
        <f>O82+O94</f>
        <v>26299</v>
      </c>
      <c r="P97" s="709">
        <f t="shared" si="18"/>
        <v>0.9531385908959119</v>
      </c>
    </row>
    <row r="98" spans="1:16" ht="17.25" customHeight="1">
      <c r="A98" s="176"/>
      <c r="B98" s="95"/>
      <c r="C98" s="644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709"/>
    </row>
    <row r="99" spans="1:16" s="94" customFormat="1" ht="17.25" customHeight="1">
      <c r="A99" s="97">
        <v>13</v>
      </c>
      <c r="B99" s="98" t="s">
        <v>34</v>
      </c>
      <c r="C99" s="84" t="s">
        <v>571</v>
      </c>
      <c r="D99" s="221">
        <f aca="true" t="shared" si="24" ref="D99:J99">D100+D101</f>
        <v>29050</v>
      </c>
      <c r="E99" s="221">
        <f t="shared" si="24"/>
        <v>295</v>
      </c>
      <c r="F99" s="221">
        <f t="shared" si="24"/>
        <v>29345</v>
      </c>
      <c r="G99" s="221">
        <f t="shared" si="24"/>
        <v>74</v>
      </c>
      <c r="H99" s="221">
        <f t="shared" si="24"/>
        <v>29419</v>
      </c>
      <c r="I99" s="221">
        <f t="shared" si="24"/>
        <v>218</v>
      </c>
      <c r="J99" s="221">
        <f t="shared" si="24"/>
        <v>29637</v>
      </c>
      <c r="K99" s="221">
        <f>K100+K101</f>
        <v>-824</v>
      </c>
      <c r="L99" s="221">
        <f>L100+L101</f>
        <v>28813</v>
      </c>
      <c r="M99" s="221">
        <f>M100+M101</f>
        <v>-2080</v>
      </c>
      <c r="N99" s="221">
        <f>N100+N101</f>
        <v>26733</v>
      </c>
      <c r="O99" s="221">
        <f>O100+O101</f>
        <v>25441</v>
      </c>
      <c r="P99" s="709">
        <f t="shared" si="18"/>
        <v>0.9516702203269367</v>
      </c>
    </row>
    <row r="100" spans="1:16" ht="17.25" customHeight="1">
      <c r="A100" s="176">
        <v>14</v>
      </c>
      <c r="B100" s="95" t="s">
        <v>9</v>
      </c>
      <c r="C100" s="2" t="s">
        <v>628</v>
      </c>
      <c r="D100" s="220">
        <f aca="true" t="shared" si="25" ref="D100:J100">D82-D46</f>
        <v>29050</v>
      </c>
      <c r="E100" s="220">
        <f t="shared" si="25"/>
        <v>295</v>
      </c>
      <c r="F100" s="220">
        <f t="shared" si="25"/>
        <v>29345</v>
      </c>
      <c r="G100" s="220">
        <f t="shared" si="25"/>
        <v>74</v>
      </c>
      <c r="H100" s="220">
        <f t="shared" si="25"/>
        <v>29419</v>
      </c>
      <c r="I100" s="220">
        <f t="shared" si="25"/>
        <v>218</v>
      </c>
      <c r="J100" s="220">
        <f t="shared" si="25"/>
        <v>29637</v>
      </c>
      <c r="K100" s="220">
        <f>K82-K46</f>
        <v>-824</v>
      </c>
      <c r="L100" s="220">
        <f>L82-L46</f>
        <v>28813</v>
      </c>
      <c r="M100" s="220">
        <f>M82-M46</f>
        <v>-2080</v>
      </c>
      <c r="N100" s="220">
        <f>N82-N46</f>
        <v>26733</v>
      </c>
      <c r="O100" s="220">
        <f>O82-O46</f>
        <v>25441</v>
      </c>
      <c r="P100" s="712">
        <f t="shared" si="18"/>
        <v>0.9516702203269367</v>
      </c>
    </row>
    <row r="101" spans="1:16" ht="17.25" customHeight="1" thickBot="1">
      <c r="A101" s="172">
        <v>15</v>
      </c>
      <c r="B101" s="95" t="s">
        <v>15</v>
      </c>
      <c r="C101" s="2" t="s">
        <v>629</v>
      </c>
      <c r="D101" s="220">
        <f aca="true" t="shared" si="26" ref="D101:J101">D94-D63</f>
        <v>0</v>
      </c>
      <c r="E101" s="220">
        <f t="shared" si="26"/>
        <v>0</v>
      </c>
      <c r="F101" s="220">
        <f t="shared" si="26"/>
        <v>0</v>
      </c>
      <c r="G101" s="220">
        <f t="shared" si="26"/>
        <v>0</v>
      </c>
      <c r="H101" s="220">
        <f t="shared" si="26"/>
        <v>0</v>
      </c>
      <c r="I101" s="220">
        <f t="shared" si="26"/>
        <v>0</v>
      </c>
      <c r="J101" s="220">
        <f t="shared" si="26"/>
        <v>0</v>
      </c>
      <c r="K101" s="220">
        <f>K94-K63</f>
        <v>0</v>
      </c>
      <c r="L101" s="220">
        <f>L94-L63</f>
        <v>0</v>
      </c>
      <c r="M101" s="220">
        <f>M94-M63</f>
        <v>0</v>
      </c>
      <c r="N101" s="220">
        <f>N94-N63</f>
        <v>0</v>
      </c>
      <c r="O101" s="220">
        <f>O94-O63</f>
        <v>0</v>
      </c>
      <c r="P101" s="712">
        <v>0</v>
      </c>
    </row>
    <row r="102" spans="1:16" ht="17.25" customHeight="1" thickBot="1">
      <c r="A102" s="690"/>
      <c r="B102" s="95"/>
      <c r="C102" s="2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709"/>
    </row>
    <row r="103" spans="1:16" ht="17.25" customHeight="1" thickBot="1">
      <c r="A103" s="91">
        <v>16</v>
      </c>
      <c r="B103" s="98" t="s">
        <v>428</v>
      </c>
      <c r="C103" s="84" t="s">
        <v>574</v>
      </c>
      <c r="D103" s="221">
        <f aca="true" t="shared" si="27" ref="D103:J103">D104+D107</f>
        <v>29050</v>
      </c>
      <c r="E103" s="221">
        <f t="shared" si="27"/>
        <v>295</v>
      </c>
      <c r="F103" s="221">
        <f t="shared" si="27"/>
        <v>29345</v>
      </c>
      <c r="G103" s="221">
        <f t="shared" si="27"/>
        <v>74</v>
      </c>
      <c r="H103" s="221">
        <f t="shared" si="27"/>
        <v>29419</v>
      </c>
      <c r="I103" s="221">
        <f t="shared" si="27"/>
        <v>218</v>
      </c>
      <c r="J103" s="221">
        <f t="shared" si="27"/>
        <v>29637</v>
      </c>
      <c r="K103" s="221">
        <f>K104+K107</f>
        <v>-824</v>
      </c>
      <c r="L103" s="221">
        <f>L104+L107</f>
        <v>28813</v>
      </c>
      <c r="M103" s="221">
        <f>M104+M107</f>
        <v>-2080</v>
      </c>
      <c r="N103" s="221">
        <f>N104+N107</f>
        <v>26733</v>
      </c>
      <c r="O103" s="221">
        <f>O104+O107</f>
        <v>26733</v>
      </c>
      <c r="P103" s="709">
        <f t="shared" si="18"/>
        <v>1</v>
      </c>
    </row>
    <row r="104" spans="1:16" ht="17.25" customHeight="1">
      <c r="A104" s="101">
        <v>17</v>
      </c>
      <c r="B104" s="95" t="s">
        <v>9</v>
      </c>
      <c r="C104" s="2" t="s">
        <v>575</v>
      </c>
      <c r="D104" s="220">
        <f aca="true" t="shared" si="28" ref="D104:J104">D105+D106</f>
        <v>0</v>
      </c>
      <c r="E104" s="220">
        <f t="shared" si="28"/>
        <v>0</v>
      </c>
      <c r="F104" s="220">
        <f t="shared" si="28"/>
        <v>0</v>
      </c>
      <c r="G104" s="220">
        <f t="shared" si="28"/>
        <v>0</v>
      </c>
      <c r="H104" s="220">
        <f t="shared" si="28"/>
        <v>0</v>
      </c>
      <c r="I104" s="220">
        <f t="shared" si="28"/>
        <v>0</v>
      </c>
      <c r="J104" s="220">
        <f t="shared" si="28"/>
        <v>0</v>
      </c>
      <c r="K104" s="220">
        <f>K105+K106</f>
        <v>0</v>
      </c>
      <c r="L104" s="220">
        <f>L105+L106</f>
        <v>0</v>
      </c>
      <c r="M104" s="220">
        <f>M105+M106</f>
        <v>0</v>
      </c>
      <c r="N104" s="220">
        <f>N105+N106</f>
        <v>0</v>
      </c>
      <c r="O104" s="220">
        <f>O105+O106</f>
        <v>0</v>
      </c>
      <c r="P104" s="712">
        <v>0</v>
      </c>
    </row>
    <row r="105" spans="1:16" ht="17.25" customHeight="1">
      <c r="A105" s="176">
        <v>18</v>
      </c>
      <c r="B105" s="95" t="s">
        <v>10</v>
      </c>
      <c r="C105" s="2" t="s">
        <v>139</v>
      </c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712">
        <v>0</v>
      </c>
    </row>
    <row r="106" spans="1:16" ht="17.25" customHeight="1">
      <c r="A106" s="176">
        <v>19</v>
      </c>
      <c r="B106" s="95" t="s">
        <v>195</v>
      </c>
      <c r="C106" s="2" t="s">
        <v>140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712">
        <v>0</v>
      </c>
    </row>
    <row r="107" spans="1:16" ht="17.25" customHeight="1">
      <c r="A107" s="176">
        <v>20</v>
      </c>
      <c r="B107" s="95" t="s">
        <v>15</v>
      </c>
      <c r="C107" s="2" t="s">
        <v>576</v>
      </c>
      <c r="D107" s="220">
        <f aca="true" t="shared" si="29" ref="D107:J107">D108+D109</f>
        <v>29050</v>
      </c>
      <c r="E107" s="220">
        <f t="shared" si="29"/>
        <v>295</v>
      </c>
      <c r="F107" s="220">
        <f t="shared" si="29"/>
        <v>29345</v>
      </c>
      <c r="G107" s="220">
        <f t="shared" si="29"/>
        <v>74</v>
      </c>
      <c r="H107" s="220">
        <f t="shared" si="29"/>
        <v>29419</v>
      </c>
      <c r="I107" s="220">
        <f t="shared" si="29"/>
        <v>218</v>
      </c>
      <c r="J107" s="220">
        <f t="shared" si="29"/>
        <v>29637</v>
      </c>
      <c r="K107" s="220">
        <f>K108+K109</f>
        <v>-824</v>
      </c>
      <c r="L107" s="220">
        <f>L108+L109</f>
        <v>28813</v>
      </c>
      <c r="M107" s="220">
        <f>M108+M109</f>
        <v>-2080</v>
      </c>
      <c r="N107" s="220">
        <f>N108+N109</f>
        <v>26733</v>
      </c>
      <c r="O107" s="220">
        <f>O108+O109</f>
        <v>26733</v>
      </c>
      <c r="P107" s="712">
        <f t="shared" si="18"/>
        <v>1</v>
      </c>
    </row>
    <row r="108" spans="1:16" ht="17.25" customHeight="1">
      <c r="A108" s="176">
        <v>21</v>
      </c>
      <c r="B108" s="95" t="s">
        <v>16</v>
      </c>
      <c r="C108" s="2" t="s">
        <v>577</v>
      </c>
      <c r="D108" s="220">
        <v>29050</v>
      </c>
      <c r="E108" s="220">
        <v>295</v>
      </c>
      <c r="F108" s="220">
        <f>D108+E108</f>
        <v>29345</v>
      </c>
      <c r="G108" s="220">
        <v>74</v>
      </c>
      <c r="H108" s="220">
        <f>F108+G108</f>
        <v>29419</v>
      </c>
      <c r="I108" s="220">
        <v>218</v>
      </c>
      <c r="J108" s="220">
        <f>H108+I108</f>
        <v>29637</v>
      </c>
      <c r="K108" s="220">
        <v>-824</v>
      </c>
      <c r="L108" s="220">
        <f>J108+K108</f>
        <v>28813</v>
      </c>
      <c r="M108" s="220">
        <v>-2080</v>
      </c>
      <c r="N108" s="220">
        <f>L108+M108</f>
        <v>26733</v>
      </c>
      <c r="O108" s="220">
        <v>26733</v>
      </c>
      <c r="P108" s="712">
        <f t="shared" si="18"/>
        <v>1</v>
      </c>
    </row>
    <row r="109" spans="1:16" ht="17.25" customHeight="1">
      <c r="A109" s="176">
        <v>22</v>
      </c>
      <c r="B109" s="95" t="s">
        <v>18</v>
      </c>
      <c r="C109" s="2" t="s">
        <v>578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712">
        <v>0</v>
      </c>
    </row>
    <row r="110" spans="1:16" ht="17.25" customHeight="1">
      <c r="A110" s="105"/>
      <c r="B110" s="95"/>
      <c r="C110" s="2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709"/>
    </row>
    <row r="111" spans="1:16" s="94" customFormat="1" ht="28.5" customHeight="1">
      <c r="A111" s="182">
        <v>23</v>
      </c>
      <c r="B111" s="98" t="s">
        <v>36</v>
      </c>
      <c r="C111" s="648" t="s">
        <v>579</v>
      </c>
      <c r="D111" s="221">
        <f aca="true" t="shared" si="30" ref="D111:J111">D112+D115+D122+D125</f>
        <v>0</v>
      </c>
      <c r="E111" s="221">
        <f t="shared" si="30"/>
        <v>0</v>
      </c>
      <c r="F111" s="221">
        <f t="shared" si="30"/>
        <v>0</v>
      </c>
      <c r="G111" s="221">
        <f t="shared" si="30"/>
        <v>0</v>
      </c>
      <c r="H111" s="221">
        <f t="shared" si="30"/>
        <v>0</v>
      </c>
      <c r="I111" s="221">
        <f t="shared" si="30"/>
        <v>0</v>
      </c>
      <c r="J111" s="221">
        <f t="shared" si="30"/>
        <v>0</v>
      </c>
      <c r="K111" s="221">
        <f>K112+K115+K122+K125</f>
        <v>0</v>
      </c>
      <c r="L111" s="221">
        <f>L112+L115+L122+L125</f>
        <v>0</v>
      </c>
      <c r="M111" s="221">
        <f>M112+M115+M122+M125</f>
        <v>0</v>
      </c>
      <c r="N111" s="221">
        <f>N112+N115+N122+N125</f>
        <v>0</v>
      </c>
      <c r="O111" s="221">
        <f>O112+O115+O122+O125</f>
        <v>0</v>
      </c>
      <c r="P111" s="709"/>
    </row>
    <row r="112" spans="1:16" ht="17.25" customHeight="1" hidden="1">
      <c r="A112" s="105">
        <v>24</v>
      </c>
      <c r="B112" s="95" t="s">
        <v>9</v>
      </c>
      <c r="C112" s="207" t="s">
        <v>580</v>
      </c>
      <c r="D112" s="220">
        <f aca="true" t="shared" si="31" ref="D112:J112">D113+D114</f>
        <v>0</v>
      </c>
      <c r="E112" s="220">
        <f t="shared" si="31"/>
        <v>0</v>
      </c>
      <c r="F112" s="220">
        <f t="shared" si="31"/>
        <v>0</v>
      </c>
      <c r="G112" s="220">
        <f t="shared" si="31"/>
        <v>0</v>
      </c>
      <c r="H112" s="220">
        <f t="shared" si="31"/>
        <v>0</v>
      </c>
      <c r="I112" s="220">
        <f t="shared" si="31"/>
        <v>0</v>
      </c>
      <c r="J112" s="220">
        <f t="shared" si="31"/>
        <v>0</v>
      </c>
      <c r="K112" s="220">
        <f>K113+K114</f>
        <v>0</v>
      </c>
      <c r="L112" s="220">
        <f>L113+L114</f>
        <v>0</v>
      </c>
      <c r="M112" s="220">
        <f>M113+M114</f>
        <v>0</v>
      </c>
      <c r="N112" s="220">
        <f>N113+N114</f>
        <v>0</v>
      </c>
      <c r="O112" s="220">
        <f>O113+O114</f>
        <v>0</v>
      </c>
      <c r="P112" s="709" t="e">
        <f t="shared" si="18"/>
        <v>#DIV/0!</v>
      </c>
    </row>
    <row r="113" spans="1:16" ht="17.25" customHeight="1" hidden="1">
      <c r="A113" s="105">
        <v>25</v>
      </c>
      <c r="B113" s="95" t="s">
        <v>10</v>
      </c>
      <c r="C113" s="207" t="s">
        <v>581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709" t="e">
        <f t="shared" si="18"/>
        <v>#DIV/0!</v>
      </c>
    </row>
    <row r="114" spans="1:16" ht="17.25" customHeight="1" hidden="1">
      <c r="A114" s="176">
        <v>26</v>
      </c>
      <c r="B114" s="95" t="s">
        <v>195</v>
      </c>
      <c r="C114" s="207" t="s">
        <v>582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709" t="e">
        <f t="shared" si="18"/>
        <v>#DIV/0!</v>
      </c>
    </row>
    <row r="115" spans="1:16" ht="17.25" customHeight="1" hidden="1">
      <c r="A115" s="176">
        <v>27</v>
      </c>
      <c r="B115" s="95" t="s">
        <v>15</v>
      </c>
      <c r="C115" s="2" t="s">
        <v>583</v>
      </c>
      <c r="D115" s="220">
        <f aca="true" t="shared" si="32" ref="D115:J115">D116+D119</f>
        <v>0</v>
      </c>
      <c r="E115" s="220">
        <f t="shared" si="32"/>
        <v>0</v>
      </c>
      <c r="F115" s="220">
        <f t="shared" si="32"/>
        <v>0</v>
      </c>
      <c r="G115" s="220">
        <f t="shared" si="32"/>
        <v>0</v>
      </c>
      <c r="H115" s="220">
        <f t="shared" si="32"/>
        <v>0</v>
      </c>
      <c r="I115" s="220">
        <f t="shared" si="32"/>
        <v>0</v>
      </c>
      <c r="J115" s="220">
        <f t="shared" si="32"/>
        <v>0</v>
      </c>
      <c r="K115" s="220">
        <f>K116+K119</f>
        <v>0</v>
      </c>
      <c r="L115" s="220">
        <f>L116+L119</f>
        <v>0</v>
      </c>
      <c r="M115" s="220">
        <f>M116+M119</f>
        <v>0</v>
      </c>
      <c r="N115" s="220">
        <f>N116+N119</f>
        <v>0</v>
      </c>
      <c r="O115" s="220">
        <f>O116+O119</f>
        <v>0</v>
      </c>
      <c r="P115" s="709" t="e">
        <f t="shared" si="18"/>
        <v>#DIV/0!</v>
      </c>
    </row>
    <row r="116" spans="1:16" ht="17.25" customHeight="1" hidden="1">
      <c r="A116" s="176">
        <v>28</v>
      </c>
      <c r="B116" s="95" t="s">
        <v>16</v>
      </c>
      <c r="C116" s="2" t="s">
        <v>584</v>
      </c>
      <c r="D116" s="220">
        <f aca="true" t="shared" si="33" ref="D116:J116">D117+D118</f>
        <v>0</v>
      </c>
      <c r="E116" s="220">
        <f t="shared" si="33"/>
        <v>0</v>
      </c>
      <c r="F116" s="220">
        <f t="shared" si="33"/>
        <v>0</v>
      </c>
      <c r="G116" s="220">
        <f t="shared" si="33"/>
        <v>0</v>
      </c>
      <c r="H116" s="220">
        <f t="shared" si="33"/>
        <v>0</v>
      </c>
      <c r="I116" s="220">
        <f t="shared" si="33"/>
        <v>0</v>
      </c>
      <c r="J116" s="220">
        <f t="shared" si="33"/>
        <v>0</v>
      </c>
      <c r="K116" s="220">
        <f>K117+K118</f>
        <v>0</v>
      </c>
      <c r="L116" s="220">
        <f>L117+L118</f>
        <v>0</v>
      </c>
      <c r="M116" s="220">
        <f>M117+M118</f>
        <v>0</v>
      </c>
      <c r="N116" s="220">
        <f>N117+N118</f>
        <v>0</v>
      </c>
      <c r="O116" s="220">
        <f>O117+O118</f>
        <v>0</v>
      </c>
      <c r="P116" s="709" t="e">
        <f t="shared" si="18"/>
        <v>#DIV/0!</v>
      </c>
    </row>
    <row r="117" spans="1:16" ht="17.25" customHeight="1" hidden="1">
      <c r="A117" s="172">
        <v>29</v>
      </c>
      <c r="B117" s="95" t="s">
        <v>406</v>
      </c>
      <c r="C117" s="2" t="s">
        <v>585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709" t="e">
        <f t="shared" si="18"/>
        <v>#DIV/0!</v>
      </c>
    </row>
    <row r="118" spans="1:16" ht="17.25" customHeight="1" hidden="1">
      <c r="A118" s="639">
        <v>30</v>
      </c>
      <c r="B118" s="95" t="s">
        <v>407</v>
      </c>
      <c r="C118" s="649" t="s">
        <v>586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709" t="e">
        <f t="shared" si="18"/>
        <v>#DIV/0!</v>
      </c>
    </row>
    <row r="119" spans="1:16" ht="16.5" customHeight="1" hidden="1">
      <c r="A119" s="687">
        <v>31</v>
      </c>
      <c r="B119" s="95" t="s">
        <v>18</v>
      </c>
      <c r="C119" s="650" t="s">
        <v>587</v>
      </c>
      <c r="D119" s="220">
        <f aca="true" t="shared" si="34" ref="D119:J119">D120+D121</f>
        <v>0</v>
      </c>
      <c r="E119" s="220">
        <f t="shared" si="34"/>
        <v>0</v>
      </c>
      <c r="F119" s="220">
        <f t="shared" si="34"/>
        <v>0</v>
      </c>
      <c r="G119" s="220">
        <f t="shared" si="34"/>
        <v>0</v>
      </c>
      <c r="H119" s="220">
        <f t="shared" si="34"/>
        <v>0</v>
      </c>
      <c r="I119" s="220">
        <f t="shared" si="34"/>
        <v>0</v>
      </c>
      <c r="J119" s="220">
        <f t="shared" si="34"/>
        <v>0</v>
      </c>
      <c r="K119" s="220">
        <f>K120+K121</f>
        <v>0</v>
      </c>
      <c r="L119" s="220">
        <f>L120+L121</f>
        <v>0</v>
      </c>
      <c r="M119" s="220">
        <f>M120+M121</f>
        <v>0</v>
      </c>
      <c r="N119" s="220">
        <f>N120+N121</f>
        <v>0</v>
      </c>
      <c r="O119" s="220">
        <f>O120+O121</f>
        <v>0</v>
      </c>
      <c r="P119" s="709" t="e">
        <f t="shared" si="18"/>
        <v>#DIV/0!</v>
      </c>
    </row>
    <row r="120" spans="1:16" ht="17.25" customHeight="1" hidden="1">
      <c r="A120" s="687">
        <v>32</v>
      </c>
      <c r="B120" s="95" t="s">
        <v>535</v>
      </c>
      <c r="C120" s="2" t="s">
        <v>585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709" t="e">
        <f t="shared" si="18"/>
        <v>#DIV/0!</v>
      </c>
    </row>
    <row r="121" spans="1:16" ht="17.25" customHeight="1" hidden="1">
      <c r="A121" s="177">
        <v>33</v>
      </c>
      <c r="B121" s="95" t="s">
        <v>537</v>
      </c>
      <c r="C121" s="649" t="s">
        <v>586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709" t="e">
        <f t="shared" si="18"/>
        <v>#DIV/0!</v>
      </c>
    </row>
    <row r="122" spans="1:16" ht="17.25" customHeight="1" hidden="1">
      <c r="A122" s="172">
        <v>34</v>
      </c>
      <c r="B122" s="95" t="s">
        <v>38</v>
      </c>
      <c r="C122" s="2" t="s">
        <v>588</v>
      </c>
      <c r="D122" s="220">
        <f aca="true" t="shared" si="35" ref="D122:J122">D123+D124</f>
        <v>0</v>
      </c>
      <c r="E122" s="220">
        <f t="shared" si="35"/>
        <v>0</v>
      </c>
      <c r="F122" s="220">
        <f t="shared" si="35"/>
        <v>0</v>
      </c>
      <c r="G122" s="220">
        <f t="shared" si="35"/>
        <v>0</v>
      </c>
      <c r="H122" s="220">
        <f t="shared" si="35"/>
        <v>0</v>
      </c>
      <c r="I122" s="220">
        <f t="shared" si="35"/>
        <v>0</v>
      </c>
      <c r="J122" s="220">
        <f t="shared" si="35"/>
        <v>0</v>
      </c>
      <c r="K122" s="220">
        <f>K123+K124</f>
        <v>0</v>
      </c>
      <c r="L122" s="220">
        <f>L123+L124</f>
        <v>0</v>
      </c>
      <c r="M122" s="220">
        <f>M123+M124</f>
        <v>0</v>
      </c>
      <c r="N122" s="220">
        <f>N123+N124</f>
        <v>0</v>
      </c>
      <c r="O122" s="220">
        <f>O123+O124</f>
        <v>0</v>
      </c>
      <c r="P122" s="709" t="e">
        <f t="shared" si="18"/>
        <v>#DIV/0!</v>
      </c>
    </row>
    <row r="123" spans="1:16" ht="17.25" customHeight="1" hidden="1">
      <c r="A123" s="687">
        <v>35</v>
      </c>
      <c r="B123" s="95" t="s">
        <v>183</v>
      </c>
      <c r="C123" s="2" t="s">
        <v>118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709" t="e">
        <f t="shared" si="18"/>
        <v>#DIV/0!</v>
      </c>
    </row>
    <row r="124" spans="1:16" ht="17.25" customHeight="1" hidden="1">
      <c r="A124" s="101">
        <v>36</v>
      </c>
      <c r="B124" s="95" t="s">
        <v>420</v>
      </c>
      <c r="C124" s="2" t="s">
        <v>120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709" t="e">
        <f t="shared" si="18"/>
        <v>#DIV/0!</v>
      </c>
    </row>
    <row r="125" spans="1:16" ht="17.25" customHeight="1" hidden="1">
      <c r="A125" s="176">
        <v>37</v>
      </c>
      <c r="B125" s="95" t="s">
        <v>39</v>
      </c>
      <c r="C125" s="2" t="s">
        <v>589</v>
      </c>
      <c r="D125" s="220">
        <f aca="true" t="shared" si="36" ref="D125:J125">D126+D127</f>
        <v>0</v>
      </c>
      <c r="E125" s="220">
        <f t="shared" si="36"/>
        <v>0</v>
      </c>
      <c r="F125" s="220">
        <f t="shared" si="36"/>
        <v>0</v>
      </c>
      <c r="G125" s="220">
        <f t="shared" si="36"/>
        <v>0</v>
      </c>
      <c r="H125" s="220">
        <f t="shared" si="36"/>
        <v>0</v>
      </c>
      <c r="I125" s="220">
        <f t="shared" si="36"/>
        <v>0</v>
      </c>
      <c r="J125" s="220">
        <f t="shared" si="36"/>
        <v>0</v>
      </c>
      <c r="K125" s="220">
        <f>K126+K127</f>
        <v>0</v>
      </c>
      <c r="L125" s="220">
        <f>L126+L127</f>
        <v>0</v>
      </c>
      <c r="M125" s="220">
        <f>M126+M127</f>
        <v>0</v>
      </c>
      <c r="N125" s="220">
        <f>N126+N127</f>
        <v>0</v>
      </c>
      <c r="O125" s="220">
        <f>O126+O127</f>
        <v>0</v>
      </c>
      <c r="P125" s="709" t="e">
        <f t="shared" si="18"/>
        <v>#DIV/0!</v>
      </c>
    </row>
    <row r="126" spans="1:16" ht="17.25" customHeight="1" hidden="1">
      <c r="A126" s="176">
        <v>38</v>
      </c>
      <c r="B126" s="95" t="s">
        <v>181</v>
      </c>
      <c r="C126" s="2" t="s">
        <v>118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709" t="e">
        <f t="shared" si="18"/>
        <v>#DIV/0!</v>
      </c>
    </row>
    <row r="127" spans="1:16" s="94" customFormat="1" ht="17.25" customHeight="1" hidden="1">
      <c r="A127" s="97">
        <v>39</v>
      </c>
      <c r="B127" s="95" t="s">
        <v>182</v>
      </c>
      <c r="C127" s="2" t="s">
        <v>120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709" t="e">
        <f t="shared" si="18"/>
        <v>#DIV/0!</v>
      </c>
    </row>
    <row r="128" spans="1:16" ht="17.25" customHeight="1">
      <c r="A128" s="176">
        <v>40</v>
      </c>
      <c r="B128" s="95"/>
      <c r="C128" s="652" t="s">
        <v>590</v>
      </c>
      <c r="D128" s="221">
        <f aca="true" t="shared" si="37" ref="D128:J128">D103+D111</f>
        <v>29050</v>
      </c>
      <c r="E128" s="221">
        <f t="shared" si="37"/>
        <v>295</v>
      </c>
      <c r="F128" s="221">
        <f t="shared" si="37"/>
        <v>29345</v>
      </c>
      <c r="G128" s="221">
        <f t="shared" si="37"/>
        <v>74</v>
      </c>
      <c r="H128" s="221">
        <f t="shared" si="37"/>
        <v>29419</v>
      </c>
      <c r="I128" s="221">
        <f t="shared" si="37"/>
        <v>218</v>
      </c>
      <c r="J128" s="221">
        <f t="shared" si="37"/>
        <v>29637</v>
      </c>
      <c r="K128" s="221">
        <f>K103+K111</f>
        <v>-824</v>
      </c>
      <c r="L128" s="221">
        <f>L103+L111</f>
        <v>28813</v>
      </c>
      <c r="M128" s="221">
        <f>M103+M111</f>
        <v>-2080</v>
      </c>
      <c r="N128" s="221">
        <f>N103+N111</f>
        <v>26733</v>
      </c>
      <c r="O128" s="221">
        <f>O103+O111</f>
        <v>26733</v>
      </c>
      <c r="P128" s="709">
        <f t="shared" si="18"/>
        <v>1</v>
      </c>
    </row>
    <row r="129" spans="1:16" ht="17.25" customHeight="1">
      <c r="A129" s="105"/>
      <c r="B129" s="95"/>
      <c r="C129" s="644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709"/>
    </row>
    <row r="130" spans="1:16" s="94" customFormat="1" ht="17.25" customHeight="1" thickBot="1">
      <c r="A130" s="205">
        <v>41</v>
      </c>
      <c r="B130" s="98" t="s">
        <v>429</v>
      </c>
      <c r="C130" s="84" t="s">
        <v>591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709"/>
    </row>
    <row r="131" spans="1:16" ht="17.25" customHeight="1" hidden="1">
      <c r="A131" s="690"/>
      <c r="B131" s="95" t="s">
        <v>9</v>
      </c>
      <c r="C131" s="2" t="s">
        <v>592</v>
      </c>
      <c r="D131" s="220">
        <f aca="true" t="shared" si="38" ref="D131:J131">D132+D133</f>
        <v>0</v>
      </c>
      <c r="E131" s="220">
        <f t="shared" si="38"/>
        <v>0</v>
      </c>
      <c r="F131" s="220">
        <f t="shared" si="38"/>
        <v>0</v>
      </c>
      <c r="G131" s="220">
        <f t="shared" si="38"/>
        <v>0</v>
      </c>
      <c r="H131" s="220">
        <f t="shared" si="38"/>
        <v>0</v>
      </c>
      <c r="I131" s="220">
        <f t="shared" si="38"/>
        <v>0</v>
      </c>
      <c r="J131" s="220">
        <f t="shared" si="38"/>
        <v>0</v>
      </c>
      <c r="K131" s="220">
        <f>K132+K133</f>
        <v>0</v>
      </c>
      <c r="L131" s="220">
        <f>L132+L133</f>
        <v>0</v>
      </c>
      <c r="M131" s="220">
        <f>M132+M133</f>
        <v>0</v>
      </c>
      <c r="N131" s="220">
        <f>N132+N133</f>
        <v>0</v>
      </c>
      <c r="O131" s="220">
        <f>O132+O133</f>
        <v>0</v>
      </c>
      <c r="P131" s="709" t="e">
        <f t="shared" si="18"/>
        <v>#DIV/0!</v>
      </c>
    </row>
    <row r="132" spans="1:16" ht="17.25" customHeight="1" hidden="1">
      <c r="A132" s="690"/>
      <c r="B132" s="95" t="s">
        <v>10</v>
      </c>
      <c r="C132" s="2" t="s">
        <v>593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709" t="e">
        <f t="shared" si="18"/>
        <v>#DIV/0!</v>
      </c>
    </row>
    <row r="133" spans="1:16" ht="17.25" customHeight="1" hidden="1">
      <c r="A133" s="690"/>
      <c r="B133" s="95" t="s">
        <v>195</v>
      </c>
      <c r="C133" s="2" t="s">
        <v>594</v>
      </c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709" t="e">
        <f t="shared" si="18"/>
        <v>#DIV/0!</v>
      </c>
    </row>
    <row r="134" spans="1:16" ht="17.25" customHeight="1" hidden="1">
      <c r="A134" s="690"/>
      <c r="B134" s="95" t="s">
        <v>15</v>
      </c>
      <c r="C134" s="2" t="s">
        <v>595</v>
      </c>
      <c r="D134" s="220">
        <f aca="true" t="shared" si="39" ref="D134:J134">D135+D136</f>
        <v>0</v>
      </c>
      <c r="E134" s="220">
        <f t="shared" si="39"/>
        <v>0</v>
      </c>
      <c r="F134" s="220">
        <f t="shared" si="39"/>
        <v>0</v>
      </c>
      <c r="G134" s="220">
        <f t="shared" si="39"/>
        <v>0</v>
      </c>
      <c r="H134" s="220">
        <f t="shared" si="39"/>
        <v>0</v>
      </c>
      <c r="I134" s="220">
        <f t="shared" si="39"/>
        <v>0</v>
      </c>
      <c r="J134" s="220">
        <f t="shared" si="39"/>
        <v>0</v>
      </c>
      <c r="K134" s="220">
        <f>K135+K136</f>
        <v>0</v>
      </c>
      <c r="L134" s="220">
        <f>L135+L136</f>
        <v>0</v>
      </c>
      <c r="M134" s="220">
        <f>M135+M136</f>
        <v>0</v>
      </c>
      <c r="N134" s="220">
        <f>N135+N136</f>
        <v>0</v>
      </c>
      <c r="O134" s="220">
        <f>O135+O136</f>
        <v>0</v>
      </c>
      <c r="P134" s="709" t="e">
        <f t="shared" si="18"/>
        <v>#DIV/0!</v>
      </c>
    </row>
    <row r="135" spans="1:16" ht="17.25" customHeight="1" hidden="1">
      <c r="A135" s="690"/>
      <c r="B135" s="95" t="s">
        <v>16</v>
      </c>
      <c r="C135" s="2" t="s">
        <v>185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709" t="e">
        <f t="shared" si="18"/>
        <v>#DIV/0!</v>
      </c>
    </row>
    <row r="136" spans="1:16" ht="17.25" customHeight="1" hidden="1">
      <c r="A136" s="690"/>
      <c r="B136" s="95" t="s">
        <v>18</v>
      </c>
      <c r="C136" s="2" t="s">
        <v>186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709" t="e">
        <f t="shared" si="18"/>
        <v>#DIV/0!</v>
      </c>
    </row>
    <row r="137" spans="1:16" ht="17.25" customHeight="1" hidden="1">
      <c r="A137" s="690"/>
      <c r="B137" s="95" t="s">
        <v>38</v>
      </c>
      <c r="C137" s="2" t="s">
        <v>596</v>
      </c>
      <c r="D137" s="220">
        <f aca="true" t="shared" si="40" ref="D137:J137">D138+D141</f>
        <v>0</v>
      </c>
      <c r="E137" s="220">
        <f t="shared" si="40"/>
        <v>0</v>
      </c>
      <c r="F137" s="220">
        <f t="shared" si="40"/>
        <v>0</v>
      </c>
      <c r="G137" s="220">
        <f t="shared" si="40"/>
        <v>0</v>
      </c>
      <c r="H137" s="220">
        <f t="shared" si="40"/>
        <v>0</v>
      </c>
      <c r="I137" s="220">
        <f t="shared" si="40"/>
        <v>0</v>
      </c>
      <c r="J137" s="220">
        <f t="shared" si="40"/>
        <v>0</v>
      </c>
      <c r="K137" s="220">
        <f>K138+K141</f>
        <v>0</v>
      </c>
      <c r="L137" s="220">
        <f>L138+L141</f>
        <v>0</v>
      </c>
      <c r="M137" s="220">
        <f>M138+M141</f>
        <v>0</v>
      </c>
      <c r="N137" s="220">
        <f>N138+N141</f>
        <v>0</v>
      </c>
      <c r="O137" s="220">
        <f>O138+O141</f>
        <v>0</v>
      </c>
      <c r="P137" s="709" t="e">
        <f t="shared" si="18"/>
        <v>#DIV/0!</v>
      </c>
    </row>
    <row r="138" spans="1:16" ht="17.25" customHeight="1" hidden="1">
      <c r="A138" s="690"/>
      <c r="B138" s="95" t="s">
        <v>183</v>
      </c>
      <c r="C138" s="2" t="s">
        <v>597</v>
      </c>
      <c r="D138" s="220">
        <f aca="true" t="shared" si="41" ref="D138:J138">D139+D140</f>
        <v>0</v>
      </c>
      <c r="E138" s="220">
        <f t="shared" si="41"/>
        <v>0</v>
      </c>
      <c r="F138" s="220">
        <f t="shared" si="41"/>
        <v>0</v>
      </c>
      <c r="G138" s="220">
        <f t="shared" si="41"/>
        <v>0</v>
      </c>
      <c r="H138" s="220">
        <f t="shared" si="41"/>
        <v>0</v>
      </c>
      <c r="I138" s="220">
        <f t="shared" si="41"/>
        <v>0</v>
      </c>
      <c r="J138" s="220">
        <f t="shared" si="41"/>
        <v>0</v>
      </c>
      <c r="K138" s="220">
        <f>K139+K140</f>
        <v>0</v>
      </c>
      <c r="L138" s="220">
        <f>L139+L140</f>
        <v>0</v>
      </c>
      <c r="M138" s="220">
        <f>M139+M140</f>
        <v>0</v>
      </c>
      <c r="N138" s="220">
        <f>N139+N140</f>
        <v>0</v>
      </c>
      <c r="O138" s="220">
        <f>O139+O140</f>
        <v>0</v>
      </c>
      <c r="P138" s="709" t="e">
        <f aca="true" t="shared" si="42" ref="P138:P154">O138/N138</f>
        <v>#DIV/0!</v>
      </c>
    </row>
    <row r="139" spans="1:16" ht="17.25" customHeight="1" hidden="1">
      <c r="A139" s="690"/>
      <c r="B139" s="95" t="s">
        <v>505</v>
      </c>
      <c r="C139" s="2" t="s">
        <v>598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709" t="e">
        <f t="shared" si="42"/>
        <v>#DIV/0!</v>
      </c>
    </row>
    <row r="140" spans="1:16" ht="17.25" customHeight="1" hidden="1">
      <c r="A140" s="690"/>
      <c r="B140" s="95" t="s">
        <v>507</v>
      </c>
      <c r="C140" s="2" t="s">
        <v>599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709" t="e">
        <f t="shared" si="42"/>
        <v>#DIV/0!</v>
      </c>
    </row>
    <row r="141" spans="1:16" ht="17.25" customHeight="1" hidden="1">
      <c r="A141" s="690"/>
      <c r="B141" s="95" t="s">
        <v>420</v>
      </c>
      <c r="C141" s="2" t="s">
        <v>600</v>
      </c>
      <c r="D141" s="220">
        <f aca="true" t="shared" si="43" ref="D141:J141">D142+D143</f>
        <v>0</v>
      </c>
      <c r="E141" s="220">
        <f t="shared" si="43"/>
        <v>0</v>
      </c>
      <c r="F141" s="220">
        <f t="shared" si="43"/>
        <v>0</v>
      </c>
      <c r="G141" s="220">
        <f t="shared" si="43"/>
        <v>0</v>
      </c>
      <c r="H141" s="220">
        <f t="shared" si="43"/>
        <v>0</v>
      </c>
      <c r="I141" s="220">
        <f t="shared" si="43"/>
        <v>0</v>
      </c>
      <c r="J141" s="220">
        <f t="shared" si="43"/>
        <v>0</v>
      </c>
      <c r="K141" s="220">
        <f>K142+K143</f>
        <v>0</v>
      </c>
      <c r="L141" s="220">
        <f>L142+L143</f>
        <v>0</v>
      </c>
      <c r="M141" s="220">
        <f>M142+M143</f>
        <v>0</v>
      </c>
      <c r="N141" s="220">
        <f>N142+N143</f>
        <v>0</v>
      </c>
      <c r="O141" s="220">
        <f>O142+O143</f>
        <v>0</v>
      </c>
      <c r="P141" s="709" t="e">
        <f t="shared" si="42"/>
        <v>#DIV/0!</v>
      </c>
    </row>
    <row r="142" spans="1:16" ht="17.25" customHeight="1" hidden="1">
      <c r="A142" s="690"/>
      <c r="B142" s="95" t="s">
        <v>514</v>
      </c>
      <c r="C142" s="2" t="s">
        <v>598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709" t="e">
        <f t="shared" si="42"/>
        <v>#DIV/0!</v>
      </c>
    </row>
    <row r="143" spans="1:16" ht="17.25" customHeight="1" hidden="1">
      <c r="A143" s="690"/>
      <c r="B143" s="95" t="s">
        <v>516</v>
      </c>
      <c r="C143" s="2" t="s">
        <v>599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709" t="e">
        <f t="shared" si="42"/>
        <v>#DIV/0!</v>
      </c>
    </row>
    <row r="144" spans="1:16" ht="17.25" customHeight="1" hidden="1">
      <c r="A144" s="690"/>
      <c r="B144" s="95" t="s">
        <v>39</v>
      </c>
      <c r="C144" s="2" t="s">
        <v>601</v>
      </c>
      <c r="D144" s="220">
        <f aca="true" t="shared" si="44" ref="D144:J144">D145+D146</f>
        <v>0</v>
      </c>
      <c r="E144" s="220">
        <f t="shared" si="44"/>
        <v>0</v>
      </c>
      <c r="F144" s="220">
        <f t="shared" si="44"/>
        <v>0</v>
      </c>
      <c r="G144" s="220">
        <f t="shared" si="44"/>
        <v>0</v>
      </c>
      <c r="H144" s="220">
        <f t="shared" si="44"/>
        <v>0</v>
      </c>
      <c r="I144" s="220">
        <f t="shared" si="44"/>
        <v>0</v>
      </c>
      <c r="J144" s="220">
        <f t="shared" si="44"/>
        <v>0</v>
      </c>
      <c r="K144" s="220">
        <f>K145+K146</f>
        <v>0</v>
      </c>
      <c r="L144" s="220">
        <f>L145+L146</f>
        <v>0</v>
      </c>
      <c r="M144" s="220">
        <f>M145+M146</f>
        <v>0</v>
      </c>
      <c r="N144" s="220">
        <f>N145+N146</f>
        <v>0</v>
      </c>
      <c r="O144" s="220">
        <f>O145+O146</f>
        <v>0</v>
      </c>
      <c r="P144" s="709" t="e">
        <f t="shared" si="42"/>
        <v>#DIV/0!</v>
      </c>
    </row>
    <row r="145" spans="1:16" ht="17.25" customHeight="1" hidden="1">
      <c r="A145" s="690"/>
      <c r="B145" s="95" t="s">
        <v>181</v>
      </c>
      <c r="C145" s="2" t="s">
        <v>602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709" t="e">
        <f t="shared" si="42"/>
        <v>#DIV/0!</v>
      </c>
    </row>
    <row r="146" spans="1:16" ht="17.25" customHeight="1" hidden="1">
      <c r="A146" s="687">
        <v>42</v>
      </c>
      <c r="B146" s="95" t="s">
        <v>182</v>
      </c>
      <c r="C146" s="2" t="s">
        <v>603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709" t="e">
        <f t="shared" si="42"/>
        <v>#DIV/0!</v>
      </c>
    </row>
    <row r="147" spans="1:16" ht="17.25" customHeight="1" hidden="1">
      <c r="A147" s="687">
        <v>43</v>
      </c>
      <c r="B147" s="95" t="s">
        <v>40</v>
      </c>
      <c r="C147" s="2" t="s">
        <v>604</v>
      </c>
      <c r="D147" s="220">
        <f aca="true" t="shared" si="45" ref="D147:J147">D148+D149</f>
        <v>0</v>
      </c>
      <c r="E147" s="220">
        <f t="shared" si="45"/>
        <v>0</v>
      </c>
      <c r="F147" s="220">
        <f t="shared" si="45"/>
        <v>0</v>
      </c>
      <c r="G147" s="220">
        <f t="shared" si="45"/>
        <v>0</v>
      </c>
      <c r="H147" s="220">
        <f t="shared" si="45"/>
        <v>0</v>
      </c>
      <c r="I147" s="220">
        <f t="shared" si="45"/>
        <v>0</v>
      </c>
      <c r="J147" s="220">
        <f t="shared" si="45"/>
        <v>0</v>
      </c>
      <c r="K147" s="220">
        <f>K148+K149</f>
        <v>0</v>
      </c>
      <c r="L147" s="220">
        <f>L148+L149</f>
        <v>0</v>
      </c>
      <c r="M147" s="220">
        <f>M148+M149</f>
        <v>0</v>
      </c>
      <c r="N147" s="220">
        <f>N148+N149</f>
        <v>0</v>
      </c>
      <c r="O147" s="220">
        <f>O148+O149</f>
        <v>0</v>
      </c>
      <c r="P147" s="709" t="e">
        <f t="shared" si="42"/>
        <v>#DIV/0!</v>
      </c>
    </row>
    <row r="148" spans="1:16" ht="17.25" customHeight="1" hidden="1">
      <c r="A148" s="687"/>
      <c r="B148" s="95" t="s">
        <v>414</v>
      </c>
      <c r="C148" s="2" t="s">
        <v>118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709" t="e">
        <f t="shared" si="42"/>
        <v>#DIV/0!</v>
      </c>
    </row>
    <row r="149" spans="1:16" ht="17.25" customHeight="1" hidden="1">
      <c r="A149" s="687"/>
      <c r="B149" s="95" t="s">
        <v>415</v>
      </c>
      <c r="C149" s="2" t="s">
        <v>120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709" t="e">
        <f t="shared" si="42"/>
        <v>#DIV/0!</v>
      </c>
    </row>
    <row r="150" spans="1:16" s="656" customFormat="1" ht="17.25" customHeight="1" thickBot="1">
      <c r="A150" s="691">
        <v>44</v>
      </c>
      <c r="B150" s="692"/>
      <c r="C150" s="652" t="s">
        <v>605</v>
      </c>
      <c r="D150" s="655">
        <f aca="true" t="shared" si="46" ref="D150:J150">D147+D144+D137+D134+D131</f>
        <v>0</v>
      </c>
      <c r="E150" s="655">
        <f t="shared" si="46"/>
        <v>0</v>
      </c>
      <c r="F150" s="655">
        <f t="shared" si="46"/>
        <v>0</v>
      </c>
      <c r="G150" s="655">
        <f t="shared" si="46"/>
        <v>0</v>
      </c>
      <c r="H150" s="655">
        <f t="shared" si="46"/>
        <v>0</v>
      </c>
      <c r="I150" s="655">
        <f t="shared" si="46"/>
        <v>0</v>
      </c>
      <c r="J150" s="655">
        <f t="shared" si="46"/>
        <v>0</v>
      </c>
      <c r="K150" s="655">
        <f>K147+K144+K137+K134+K131</f>
        <v>0</v>
      </c>
      <c r="L150" s="655">
        <f>L147+L144+L137+L134+L131</f>
        <v>0</v>
      </c>
      <c r="M150" s="655">
        <f>M147+M144+M137+M134+M131</f>
        <v>0</v>
      </c>
      <c r="N150" s="655">
        <f>N147+N144+N137+N134+N131</f>
        <v>0</v>
      </c>
      <c r="O150" s="655">
        <f>O147+O144+O137+O134+O131</f>
        <v>0</v>
      </c>
      <c r="P150" s="709">
        <v>0</v>
      </c>
    </row>
    <row r="151" spans="1:16" ht="17.25" customHeight="1" thickBot="1">
      <c r="A151" s="693">
        <v>24</v>
      </c>
      <c r="B151" s="95"/>
      <c r="C151" s="2" t="s">
        <v>2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>
        <v>1247</v>
      </c>
      <c r="P151" s="709">
        <v>0</v>
      </c>
    </row>
    <row r="152" spans="1:16" ht="17.25" customHeight="1" thickBot="1">
      <c r="A152" s="693"/>
      <c r="B152" s="95"/>
      <c r="C152" s="2" t="s">
        <v>3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>
        <v>0</v>
      </c>
      <c r="P152" s="709">
        <v>0</v>
      </c>
    </row>
    <row r="153" spans="1:16" s="94" customFormat="1" ht="17.25" customHeight="1" thickBot="1">
      <c r="A153" s="542"/>
      <c r="B153" s="741" t="s">
        <v>606</v>
      </c>
      <c r="C153" s="725"/>
      <c r="D153" s="221">
        <f aca="true" t="shared" si="47" ref="D153:J153">D96+D128</f>
        <v>29050</v>
      </c>
      <c r="E153" s="221">
        <f t="shared" si="47"/>
        <v>295</v>
      </c>
      <c r="F153" s="221">
        <f t="shared" si="47"/>
        <v>29345</v>
      </c>
      <c r="G153" s="221">
        <f t="shared" si="47"/>
        <v>74</v>
      </c>
      <c r="H153" s="221">
        <f t="shared" si="47"/>
        <v>29419</v>
      </c>
      <c r="I153" s="221">
        <f t="shared" si="47"/>
        <v>218</v>
      </c>
      <c r="J153" s="221">
        <f t="shared" si="47"/>
        <v>29637</v>
      </c>
      <c r="K153" s="221">
        <f>K96+K128</f>
        <v>-824</v>
      </c>
      <c r="L153" s="221">
        <f>L96+L128</f>
        <v>28813</v>
      </c>
      <c r="M153" s="221">
        <f>M96+M128</f>
        <v>-1221</v>
      </c>
      <c r="N153" s="221">
        <f>N96+N128</f>
        <v>27592</v>
      </c>
      <c r="O153" s="221">
        <f>O96+O128+O152</f>
        <v>27591</v>
      </c>
      <c r="P153" s="709">
        <f t="shared" si="42"/>
        <v>0.9999637576109017</v>
      </c>
    </row>
    <row r="154" spans="1:16" s="94" customFormat="1" ht="17.25" customHeight="1" thickBot="1">
      <c r="A154" s="91">
        <v>45</v>
      </c>
      <c r="B154" s="740" t="s">
        <v>607</v>
      </c>
      <c r="C154" s="727"/>
      <c r="D154" s="222">
        <f aca="true" t="shared" si="48" ref="D154:J154">D97+D150</f>
        <v>29050</v>
      </c>
      <c r="E154" s="222">
        <f t="shared" si="48"/>
        <v>295</v>
      </c>
      <c r="F154" s="222">
        <f t="shared" si="48"/>
        <v>29345</v>
      </c>
      <c r="G154" s="222">
        <f t="shared" si="48"/>
        <v>74</v>
      </c>
      <c r="H154" s="222">
        <f t="shared" si="48"/>
        <v>29419</v>
      </c>
      <c r="I154" s="222">
        <f t="shared" si="48"/>
        <v>218</v>
      </c>
      <c r="J154" s="222">
        <f t="shared" si="48"/>
        <v>29637</v>
      </c>
      <c r="K154" s="222">
        <f>K97+K150</f>
        <v>-824</v>
      </c>
      <c r="L154" s="222">
        <f>L97+L150</f>
        <v>28813</v>
      </c>
      <c r="M154" s="222">
        <f>M97+M150</f>
        <v>-1221</v>
      </c>
      <c r="N154" s="222">
        <f>N97+N150</f>
        <v>27592</v>
      </c>
      <c r="O154" s="222">
        <f>O97+O150+O151</f>
        <v>27546</v>
      </c>
      <c r="P154" s="710">
        <f t="shared" si="42"/>
        <v>0.9983328501014787</v>
      </c>
    </row>
    <row r="155" spans="1:16" s="102" customFormat="1" ht="17.25" customHeight="1">
      <c r="A155" s="217"/>
      <c r="B155" s="587"/>
      <c r="C155" s="178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545"/>
    </row>
  </sheetData>
  <sheetProtection/>
  <mergeCells count="5">
    <mergeCell ref="B154:C154"/>
    <mergeCell ref="B1:O1"/>
    <mergeCell ref="A6:D6"/>
    <mergeCell ref="B153:C153"/>
    <mergeCell ref="A5:P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125" style="557" customWidth="1"/>
    <col min="2" max="2" width="35.875" style="558" customWidth="1"/>
    <col min="3" max="16384" width="9.125" style="558" customWidth="1"/>
  </cols>
  <sheetData>
    <row r="1" spans="1:7" ht="14.25">
      <c r="A1" s="739" t="s">
        <v>668</v>
      </c>
      <c r="B1" s="739"/>
      <c r="C1" s="739"/>
      <c r="D1" s="739"/>
      <c r="E1" s="739"/>
      <c r="F1" s="739"/>
      <c r="G1" s="739"/>
    </row>
    <row r="2" spans="1:7" ht="14.25">
      <c r="A2" s="555"/>
      <c r="B2" s="555"/>
      <c r="C2" s="555"/>
      <c r="D2" s="555"/>
      <c r="E2" s="555"/>
      <c r="F2" s="555"/>
      <c r="G2" s="555"/>
    </row>
    <row r="3" spans="1:15" ht="15">
      <c r="A3" s="555"/>
      <c r="B3" s="732" t="s">
        <v>620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</row>
    <row r="4" spans="1:15" ht="15">
      <c r="A4" s="555"/>
      <c r="B4" s="549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ht="15" customHeight="1" thickBot="1">
      <c r="N5" s="559" t="s">
        <v>434</v>
      </c>
    </row>
    <row r="6" spans="1:15" s="557" customFormat="1" ht="24.75" customHeight="1" thickBot="1">
      <c r="A6" s="560" t="s">
        <v>87</v>
      </c>
      <c r="B6" s="561" t="s">
        <v>83</v>
      </c>
      <c r="C6" s="561" t="s">
        <v>435</v>
      </c>
      <c r="D6" s="561" t="s">
        <v>436</v>
      </c>
      <c r="E6" s="561" t="s">
        <v>437</v>
      </c>
      <c r="F6" s="561" t="s">
        <v>438</v>
      </c>
      <c r="G6" s="561" t="s">
        <v>439</v>
      </c>
      <c r="H6" s="561" t="s">
        <v>440</v>
      </c>
      <c r="I6" s="561" t="s">
        <v>441</v>
      </c>
      <c r="J6" s="561" t="s">
        <v>442</v>
      </c>
      <c r="K6" s="561" t="s">
        <v>443</v>
      </c>
      <c r="L6" s="561" t="s">
        <v>444</v>
      </c>
      <c r="M6" s="561" t="s">
        <v>445</v>
      </c>
      <c r="N6" s="561" t="s">
        <v>446</v>
      </c>
      <c r="O6" s="562" t="s">
        <v>111</v>
      </c>
    </row>
    <row r="7" spans="1:15" ht="19.5" customHeight="1" thickBot="1">
      <c r="A7" s="563" t="s">
        <v>9</v>
      </c>
      <c r="B7" s="746" t="s">
        <v>447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8"/>
    </row>
    <row r="8" spans="1:15" ht="19.5" customHeight="1">
      <c r="A8" s="564" t="s">
        <v>15</v>
      </c>
      <c r="B8" s="565" t="s">
        <v>448</v>
      </c>
      <c r="C8" s="565">
        <v>76605</v>
      </c>
      <c r="D8" s="565">
        <f>C30</f>
        <v>76221</v>
      </c>
      <c r="E8" s="565">
        <f aca="true" t="shared" si="0" ref="E8:N8">D30</f>
        <v>76598</v>
      </c>
      <c r="F8" s="565">
        <f t="shared" si="0"/>
        <v>87420</v>
      </c>
      <c r="G8" s="565">
        <f t="shared" si="0"/>
        <v>87904</v>
      </c>
      <c r="H8" s="565">
        <f t="shared" si="0"/>
        <v>98713</v>
      </c>
      <c r="I8" s="565">
        <f t="shared" si="0"/>
        <v>52819</v>
      </c>
      <c r="J8" s="565">
        <f t="shared" si="0"/>
        <v>41637</v>
      </c>
      <c r="K8" s="565">
        <f t="shared" si="0"/>
        <v>41887</v>
      </c>
      <c r="L8" s="565">
        <f t="shared" si="0"/>
        <v>85022</v>
      </c>
      <c r="M8" s="565">
        <f t="shared" si="0"/>
        <v>80614</v>
      </c>
      <c r="N8" s="565">
        <f t="shared" si="0"/>
        <v>72693</v>
      </c>
      <c r="O8" s="566"/>
    </row>
    <row r="9" spans="1:15" ht="19.5" customHeight="1">
      <c r="A9" s="567" t="s">
        <v>38</v>
      </c>
      <c r="B9" s="568" t="s">
        <v>433</v>
      </c>
      <c r="C9" s="568">
        <v>3480</v>
      </c>
      <c r="D9" s="568">
        <v>3560</v>
      </c>
      <c r="E9" s="568">
        <v>3399</v>
      </c>
      <c r="F9" s="568">
        <v>4476</v>
      </c>
      <c r="G9" s="568">
        <v>4896</v>
      </c>
      <c r="H9" s="568">
        <v>4058</v>
      </c>
      <c r="I9" s="568">
        <v>3030</v>
      </c>
      <c r="J9" s="568">
        <v>2389</v>
      </c>
      <c r="K9" s="568">
        <v>3384</v>
      </c>
      <c r="L9" s="568">
        <v>1777</v>
      </c>
      <c r="M9" s="568">
        <v>2320</v>
      </c>
      <c r="N9" s="568">
        <v>4711</v>
      </c>
      <c r="O9" s="569">
        <f aca="true" t="shared" si="1" ref="O9:O15">SUM(C9:N9)</f>
        <v>41480</v>
      </c>
    </row>
    <row r="10" spans="1:15" ht="19.5" customHeight="1">
      <c r="A10" s="567" t="s">
        <v>39</v>
      </c>
      <c r="B10" s="568" t="s">
        <v>659</v>
      </c>
      <c r="C10" s="568">
        <v>14049</v>
      </c>
      <c r="D10" s="568">
        <v>13960</v>
      </c>
      <c r="E10" s="568">
        <v>14138</v>
      </c>
      <c r="F10" s="568">
        <v>15400</v>
      </c>
      <c r="G10" s="568">
        <v>16420</v>
      </c>
      <c r="H10" s="568">
        <v>14280</v>
      </c>
      <c r="I10" s="568">
        <v>12249</v>
      </c>
      <c r="J10" s="568">
        <v>15949</v>
      </c>
      <c r="K10" s="568">
        <v>11524</v>
      </c>
      <c r="L10" s="568">
        <v>12205</v>
      </c>
      <c r="M10" s="568">
        <v>25335</v>
      </c>
      <c r="N10" s="568">
        <v>8372</v>
      </c>
      <c r="O10" s="569">
        <f t="shared" si="1"/>
        <v>173881</v>
      </c>
    </row>
    <row r="11" spans="1:15" ht="19.5" customHeight="1">
      <c r="A11" s="567" t="s">
        <v>40</v>
      </c>
      <c r="B11" s="568" t="s">
        <v>660</v>
      </c>
      <c r="C11" s="568"/>
      <c r="D11" s="568"/>
      <c r="E11" s="568"/>
      <c r="F11" s="568"/>
      <c r="G11" s="568">
        <v>145</v>
      </c>
      <c r="H11" s="568"/>
      <c r="I11" s="568"/>
      <c r="J11" s="568"/>
      <c r="K11" s="568"/>
      <c r="L11" s="568"/>
      <c r="M11" s="568"/>
      <c r="N11" s="568">
        <v>0</v>
      </c>
      <c r="O11" s="569">
        <f t="shared" si="1"/>
        <v>145</v>
      </c>
    </row>
    <row r="12" spans="1:15" ht="19.5" customHeight="1">
      <c r="A12" s="567" t="s">
        <v>41</v>
      </c>
      <c r="B12" s="568" t="s">
        <v>191</v>
      </c>
      <c r="C12" s="568"/>
      <c r="D12" s="568">
        <v>582</v>
      </c>
      <c r="E12" s="568">
        <v>12966</v>
      </c>
      <c r="F12" s="568">
        <v>1920</v>
      </c>
      <c r="G12" s="568">
        <v>15200</v>
      </c>
      <c r="H12" s="568">
        <v>5</v>
      </c>
      <c r="I12" s="568">
        <v>262</v>
      </c>
      <c r="J12" s="568">
        <v>1667</v>
      </c>
      <c r="K12" s="568">
        <v>28824</v>
      </c>
      <c r="L12" s="568">
        <v>2520</v>
      </c>
      <c r="M12" s="568">
        <v>2154</v>
      </c>
      <c r="N12" s="568">
        <v>4353</v>
      </c>
      <c r="O12" s="569">
        <f t="shared" si="1"/>
        <v>70453</v>
      </c>
    </row>
    <row r="13" spans="1:15" ht="19.5" customHeight="1">
      <c r="A13" s="567" t="s">
        <v>43</v>
      </c>
      <c r="B13" s="568" t="s">
        <v>449</v>
      </c>
      <c r="C13" s="568"/>
      <c r="D13" s="568"/>
      <c r="E13" s="568"/>
      <c r="F13" s="568">
        <v>1443</v>
      </c>
      <c r="G13" s="568">
        <v>60</v>
      </c>
      <c r="H13" s="568"/>
      <c r="I13" s="568"/>
      <c r="J13" s="568">
        <v>0</v>
      </c>
      <c r="K13" s="568">
        <v>18000</v>
      </c>
      <c r="L13" s="568"/>
      <c r="M13" s="568"/>
      <c r="N13" s="568">
        <v>0</v>
      </c>
      <c r="O13" s="569">
        <f t="shared" si="1"/>
        <v>19503</v>
      </c>
    </row>
    <row r="14" spans="1:15" ht="28.5" customHeight="1">
      <c r="A14" s="567" t="s">
        <v>44</v>
      </c>
      <c r="B14" s="570" t="s">
        <v>450</v>
      </c>
      <c r="C14" s="568">
        <v>0</v>
      </c>
      <c r="D14" s="568">
        <v>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  <c r="L14" s="568">
        <v>0</v>
      </c>
      <c r="M14" s="568">
        <v>0</v>
      </c>
      <c r="N14" s="568">
        <v>0</v>
      </c>
      <c r="O14" s="569">
        <f t="shared" si="1"/>
        <v>0</v>
      </c>
    </row>
    <row r="15" spans="1:15" ht="19.5" customHeight="1" thickBot="1">
      <c r="A15" s="571" t="s">
        <v>45</v>
      </c>
      <c r="B15" s="572" t="s">
        <v>451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  <c r="L15" s="572">
        <v>0</v>
      </c>
      <c r="M15" s="572">
        <v>0</v>
      </c>
      <c r="N15" s="572">
        <v>0</v>
      </c>
      <c r="O15" s="573">
        <f t="shared" si="1"/>
        <v>0</v>
      </c>
    </row>
    <row r="16" spans="1:15" ht="19.5" customHeight="1" thickBot="1">
      <c r="A16" s="563" t="s">
        <v>48</v>
      </c>
      <c r="B16" s="574" t="s">
        <v>452</v>
      </c>
      <c r="C16" s="575">
        <f>SUM(C9:C15)</f>
        <v>17529</v>
      </c>
      <c r="D16" s="575">
        <f aca="true" t="shared" si="2" ref="D16:O16">SUM(D9:D15)</f>
        <v>18102</v>
      </c>
      <c r="E16" s="575">
        <f t="shared" si="2"/>
        <v>30503</v>
      </c>
      <c r="F16" s="575">
        <f t="shared" si="2"/>
        <v>23239</v>
      </c>
      <c r="G16" s="575">
        <f t="shared" si="2"/>
        <v>36721</v>
      </c>
      <c r="H16" s="575">
        <f t="shared" si="2"/>
        <v>18343</v>
      </c>
      <c r="I16" s="575">
        <f t="shared" si="2"/>
        <v>15541</v>
      </c>
      <c r="J16" s="575">
        <f t="shared" si="2"/>
        <v>20005</v>
      </c>
      <c r="K16" s="575">
        <f t="shared" si="2"/>
        <v>61732</v>
      </c>
      <c r="L16" s="575">
        <f t="shared" si="2"/>
        <v>16502</v>
      </c>
      <c r="M16" s="575">
        <f t="shared" si="2"/>
        <v>29809</v>
      </c>
      <c r="N16" s="575">
        <f t="shared" si="2"/>
        <v>17436</v>
      </c>
      <c r="O16" s="576">
        <f t="shared" si="2"/>
        <v>305462</v>
      </c>
    </row>
    <row r="17" spans="1:15" ht="17.25" customHeight="1" thickBot="1">
      <c r="A17" s="563" t="s">
        <v>49</v>
      </c>
      <c r="B17" s="742" t="s">
        <v>453</v>
      </c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4"/>
    </row>
    <row r="18" spans="1:15" ht="19.5" customHeight="1">
      <c r="A18" s="564" t="s">
        <v>50</v>
      </c>
      <c r="B18" s="565" t="s">
        <v>81</v>
      </c>
      <c r="C18" s="565">
        <v>5629</v>
      </c>
      <c r="D18" s="565">
        <v>5680</v>
      </c>
      <c r="E18" s="565">
        <v>5578</v>
      </c>
      <c r="F18" s="565">
        <v>6169</v>
      </c>
      <c r="G18" s="565">
        <v>6352</v>
      </c>
      <c r="H18" s="565">
        <v>6752</v>
      </c>
      <c r="I18" s="565">
        <v>6752</v>
      </c>
      <c r="J18" s="565">
        <v>6795</v>
      </c>
      <c r="K18" s="565">
        <v>6324</v>
      </c>
      <c r="L18" s="565">
        <v>7295</v>
      </c>
      <c r="M18" s="565">
        <v>7108</v>
      </c>
      <c r="N18" s="565">
        <v>7828</v>
      </c>
      <c r="O18" s="566">
        <f>SUM(C18:N18)</f>
        <v>78262</v>
      </c>
    </row>
    <row r="19" spans="1:15" ht="27.75" customHeight="1">
      <c r="A19" s="567" t="s">
        <v>52</v>
      </c>
      <c r="B19" s="570" t="s">
        <v>454</v>
      </c>
      <c r="C19" s="568">
        <v>1381</v>
      </c>
      <c r="D19" s="568">
        <v>1350</v>
      </c>
      <c r="E19" s="568">
        <v>1413</v>
      </c>
      <c r="F19" s="568">
        <v>1443</v>
      </c>
      <c r="G19" s="568">
        <v>1453</v>
      </c>
      <c r="H19" s="568">
        <v>1433</v>
      </c>
      <c r="I19" s="568">
        <v>1536</v>
      </c>
      <c r="J19" s="568">
        <v>1654</v>
      </c>
      <c r="K19" s="568">
        <v>1567</v>
      </c>
      <c r="L19" s="568">
        <v>1707</v>
      </c>
      <c r="M19" s="568">
        <v>1856</v>
      </c>
      <c r="N19" s="568">
        <v>1753</v>
      </c>
      <c r="O19" s="569">
        <f aca="true" t="shared" si="3" ref="O19:O28">SUM(C19:N19)</f>
        <v>18546</v>
      </c>
    </row>
    <row r="20" spans="1:15" ht="19.5" customHeight="1">
      <c r="A20" s="567" t="s">
        <v>53</v>
      </c>
      <c r="B20" s="568" t="s">
        <v>455</v>
      </c>
      <c r="C20" s="568">
        <v>7728</v>
      </c>
      <c r="D20" s="568">
        <v>7520</v>
      </c>
      <c r="E20" s="568">
        <v>7935</v>
      </c>
      <c r="F20" s="568">
        <v>11523</v>
      </c>
      <c r="G20" s="568">
        <v>13200</v>
      </c>
      <c r="H20" s="568">
        <v>12895</v>
      </c>
      <c r="I20" s="568">
        <v>15173</v>
      </c>
      <c r="J20" s="568">
        <v>7624</v>
      </c>
      <c r="K20" s="568">
        <v>7637</v>
      </c>
      <c r="L20" s="568">
        <v>8477</v>
      </c>
      <c r="M20" s="568">
        <v>6509</v>
      </c>
      <c r="N20" s="568">
        <v>9381</v>
      </c>
      <c r="O20" s="569">
        <f t="shared" si="3"/>
        <v>115602</v>
      </c>
    </row>
    <row r="21" spans="1:15" ht="19.5" customHeight="1">
      <c r="A21" s="567" t="s">
        <v>54</v>
      </c>
      <c r="B21" s="568" t="s">
        <v>42</v>
      </c>
      <c r="C21" s="568">
        <v>565</v>
      </c>
      <c r="D21" s="568">
        <v>565</v>
      </c>
      <c r="E21" s="568">
        <v>565</v>
      </c>
      <c r="F21" s="568">
        <v>1420</v>
      </c>
      <c r="G21" s="568">
        <v>1350</v>
      </c>
      <c r="H21" s="568">
        <v>1378</v>
      </c>
      <c r="I21" s="568">
        <v>154</v>
      </c>
      <c r="J21" s="568">
        <v>155</v>
      </c>
      <c r="K21" s="568">
        <v>788</v>
      </c>
      <c r="L21" s="568">
        <v>154</v>
      </c>
      <c r="M21" s="568">
        <v>13035</v>
      </c>
      <c r="N21" s="568">
        <v>-399</v>
      </c>
      <c r="O21" s="569">
        <f t="shared" si="3"/>
        <v>19730</v>
      </c>
    </row>
    <row r="22" spans="1:15" ht="19.5" customHeight="1">
      <c r="A22" s="567" t="s">
        <v>56</v>
      </c>
      <c r="B22" s="568" t="s">
        <v>456</v>
      </c>
      <c r="C22" s="568"/>
      <c r="D22" s="568"/>
      <c r="E22" s="568">
        <v>1550</v>
      </c>
      <c r="F22" s="568"/>
      <c r="G22" s="568">
        <v>1245</v>
      </c>
      <c r="H22" s="568"/>
      <c r="I22" s="568"/>
      <c r="J22" s="568">
        <v>-29</v>
      </c>
      <c r="K22" s="568">
        <v>0</v>
      </c>
      <c r="L22" s="568"/>
      <c r="M22" s="568">
        <v>0</v>
      </c>
      <c r="N22" s="568">
        <v>0</v>
      </c>
      <c r="O22" s="569">
        <f t="shared" si="3"/>
        <v>2766</v>
      </c>
    </row>
    <row r="23" spans="1:15" ht="19.5" customHeight="1">
      <c r="A23" s="567" t="s">
        <v>57</v>
      </c>
      <c r="B23" s="568" t="s">
        <v>457</v>
      </c>
      <c r="C23" s="568">
        <v>2610</v>
      </c>
      <c r="D23" s="568">
        <v>2610</v>
      </c>
      <c r="E23" s="568">
        <v>2610</v>
      </c>
      <c r="F23" s="568">
        <v>2185</v>
      </c>
      <c r="G23" s="568">
        <v>2312</v>
      </c>
      <c r="H23" s="568">
        <v>2438</v>
      </c>
      <c r="I23" s="568">
        <v>2164</v>
      </c>
      <c r="J23" s="568">
        <v>2635</v>
      </c>
      <c r="K23" s="568">
        <v>2251</v>
      </c>
      <c r="L23" s="568">
        <v>3277</v>
      </c>
      <c r="M23" s="568">
        <v>2083</v>
      </c>
      <c r="N23" s="568">
        <v>3036</v>
      </c>
      <c r="O23" s="569">
        <f t="shared" si="3"/>
        <v>30211</v>
      </c>
    </row>
    <row r="24" spans="1:15" ht="21.75" customHeight="1">
      <c r="A24" s="567" t="s">
        <v>58</v>
      </c>
      <c r="B24" s="570" t="s">
        <v>46</v>
      </c>
      <c r="C24" s="568"/>
      <c r="D24" s="568"/>
      <c r="E24" s="568"/>
      <c r="F24" s="568">
        <v>15</v>
      </c>
      <c r="G24" s="568"/>
      <c r="H24" s="568"/>
      <c r="I24" s="568"/>
      <c r="J24" s="568"/>
      <c r="K24" s="568">
        <v>30</v>
      </c>
      <c r="L24" s="568"/>
      <c r="M24" s="568"/>
      <c r="N24" s="568"/>
      <c r="O24" s="569">
        <f t="shared" si="3"/>
        <v>45</v>
      </c>
    </row>
    <row r="25" spans="1:15" ht="19.5" customHeight="1">
      <c r="A25" s="567" t="s">
        <v>59</v>
      </c>
      <c r="B25" s="568" t="s">
        <v>458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9">
        <f t="shared" si="3"/>
        <v>0</v>
      </c>
    </row>
    <row r="26" spans="1:15" ht="19.5" customHeight="1">
      <c r="A26" s="567" t="s">
        <v>60</v>
      </c>
      <c r="B26" s="568" t="s">
        <v>459</v>
      </c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9">
        <f t="shared" si="3"/>
        <v>0</v>
      </c>
    </row>
    <row r="27" spans="1:15" ht="19.5" customHeight="1">
      <c r="A27" s="567" t="s">
        <v>61</v>
      </c>
      <c r="B27" s="568" t="s">
        <v>460</v>
      </c>
      <c r="C27" s="568"/>
      <c r="D27" s="568"/>
      <c r="E27" s="568">
        <v>30</v>
      </c>
      <c r="F27" s="568"/>
      <c r="G27" s="568"/>
      <c r="H27" s="568">
        <v>39341</v>
      </c>
      <c r="I27" s="568">
        <v>944</v>
      </c>
      <c r="J27" s="568">
        <v>921</v>
      </c>
      <c r="K27" s="568">
        <v>0</v>
      </c>
      <c r="L27" s="568">
        <v>0</v>
      </c>
      <c r="M27" s="568">
        <v>7139</v>
      </c>
      <c r="N27" s="568">
        <v>2561</v>
      </c>
      <c r="O27" s="569">
        <f t="shared" si="3"/>
        <v>50936</v>
      </c>
    </row>
    <row r="28" spans="1:15" ht="19.5" customHeight="1" thickBot="1">
      <c r="A28" s="571" t="s">
        <v>62</v>
      </c>
      <c r="B28" s="572" t="s">
        <v>461</v>
      </c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>
        <f t="shared" si="3"/>
        <v>0</v>
      </c>
    </row>
    <row r="29" spans="1:15" ht="19.5" customHeight="1" thickBot="1">
      <c r="A29" s="563" t="s">
        <v>104</v>
      </c>
      <c r="B29" s="574" t="s">
        <v>462</v>
      </c>
      <c r="C29" s="575">
        <f>SUM(C18:C28)</f>
        <v>17913</v>
      </c>
      <c r="D29" s="575">
        <f aca="true" t="shared" si="4" ref="D29:O29">SUM(D18:D28)</f>
        <v>17725</v>
      </c>
      <c r="E29" s="575">
        <f t="shared" si="4"/>
        <v>19681</v>
      </c>
      <c r="F29" s="575">
        <f t="shared" si="4"/>
        <v>22755</v>
      </c>
      <c r="G29" s="575">
        <f t="shared" si="4"/>
        <v>25912</v>
      </c>
      <c r="H29" s="575">
        <f t="shared" si="4"/>
        <v>64237</v>
      </c>
      <c r="I29" s="575">
        <f t="shared" si="4"/>
        <v>26723</v>
      </c>
      <c r="J29" s="575">
        <f t="shared" si="4"/>
        <v>19755</v>
      </c>
      <c r="K29" s="575">
        <f t="shared" si="4"/>
        <v>18597</v>
      </c>
      <c r="L29" s="575">
        <f t="shared" si="4"/>
        <v>20910</v>
      </c>
      <c r="M29" s="575">
        <f t="shared" si="4"/>
        <v>37730</v>
      </c>
      <c r="N29" s="575">
        <f t="shared" si="4"/>
        <v>24160</v>
      </c>
      <c r="O29" s="723">
        <f t="shared" si="4"/>
        <v>316098</v>
      </c>
    </row>
    <row r="30" spans="1:15" s="586" customFormat="1" ht="19.5" customHeight="1" thickBot="1">
      <c r="A30" s="584" t="s">
        <v>105</v>
      </c>
      <c r="B30" s="574" t="s">
        <v>463</v>
      </c>
      <c r="C30" s="574">
        <f aca="true" t="shared" si="5" ref="C30:N30">C8+C16-C29</f>
        <v>76221</v>
      </c>
      <c r="D30" s="574">
        <f t="shared" si="5"/>
        <v>76598</v>
      </c>
      <c r="E30" s="574">
        <f t="shared" si="5"/>
        <v>87420</v>
      </c>
      <c r="F30" s="574">
        <f t="shared" si="5"/>
        <v>87904</v>
      </c>
      <c r="G30" s="574">
        <f t="shared" si="5"/>
        <v>98713</v>
      </c>
      <c r="H30" s="574">
        <f t="shared" si="5"/>
        <v>52819</v>
      </c>
      <c r="I30" s="574">
        <f t="shared" si="5"/>
        <v>41637</v>
      </c>
      <c r="J30" s="574">
        <f t="shared" si="5"/>
        <v>41887</v>
      </c>
      <c r="K30" s="574">
        <f t="shared" si="5"/>
        <v>85022</v>
      </c>
      <c r="L30" s="574">
        <f t="shared" si="5"/>
        <v>80614</v>
      </c>
      <c r="M30" s="574">
        <f t="shared" si="5"/>
        <v>72693</v>
      </c>
      <c r="N30" s="574">
        <f t="shared" si="5"/>
        <v>65969</v>
      </c>
      <c r="O30" s="585">
        <f>N30</f>
        <v>65969</v>
      </c>
    </row>
    <row r="31" spans="1:15" ht="27.75" customHeight="1" thickBot="1">
      <c r="A31" s="579" t="s">
        <v>106</v>
      </c>
      <c r="B31" s="580" t="s">
        <v>466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9">
        <v>-6118</v>
      </c>
    </row>
    <row r="32" spans="1:15" ht="19.5" customHeight="1" thickBot="1">
      <c r="A32" s="581">
        <v>27</v>
      </c>
      <c r="B32" s="582" t="s">
        <v>467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83">
        <f>O30+O31</f>
        <v>59851</v>
      </c>
    </row>
  </sheetData>
  <sheetProtection/>
  <mergeCells count="4">
    <mergeCell ref="B17:O17"/>
    <mergeCell ref="A1:G1"/>
    <mergeCell ref="B3:O3"/>
    <mergeCell ref="B7:O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V117"/>
  <sheetViews>
    <sheetView zoomScale="90" zoomScaleNormal="90" zoomScalePageLayoutView="0" workbookViewId="0" topLeftCell="A1">
      <selection activeCell="F15" sqref="F15"/>
    </sheetView>
  </sheetViews>
  <sheetFormatPr defaultColWidth="9.00390625" defaultRowHeight="12.75"/>
  <cols>
    <col min="1" max="1" width="6.75390625" style="231" customWidth="1"/>
    <col min="2" max="2" width="56.125" style="232" bestFit="1" customWidth="1"/>
    <col min="3" max="3" width="11.25390625" style="231" customWidth="1"/>
    <col min="4" max="4" width="9.125" style="233" customWidth="1"/>
    <col min="5" max="5" width="9.125" style="234" customWidth="1"/>
    <col min="6" max="6" width="10.625" style="235" bestFit="1" customWidth="1"/>
    <col min="7" max="7" width="0" style="232" hidden="1" customWidth="1"/>
    <col min="8" max="8" width="10.00390625" style="232" hidden="1" customWidth="1"/>
    <col min="9" max="9" width="0" style="232" hidden="1" customWidth="1"/>
    <col min="10" max="10" width="10.625" style="232" hidden="1" customWidth="1"/>
    <col min="11" max="11" width="10.875" style="232" hidden="1" customWidth="1"/>
    <col min="12" max="13" width="10.625" style="232" hidden="1" customWidth="1"/>
    <col min="14" max="14" width="11.75390625" style="232" hidden="1" customWidth="1"/>
    <col min="15" max="19" width="0" style="232" hidden="1" customWidth="1"/>
    <col min="20" max="16384" width="9.125" style="232" customWidth="1"/>
  </cols>
  <sheetData>
    <row r="3" spans="1:4" ht="12.75" customHeight="1">
      <c r="A3" s="752" t="s">
        <v>669</v>
      </c>
      <c r="B3" s="752"/>
      <c r="C3" s="753"/>
      <c r="D3" s="753"/>
    </row>
    <row r="7" spans="1:9" ht="12.75">
      <c r="A7" s="751" t="s">
        <v>0</v>
      </c>
      <c r="B7" s="751"/>
      <c r="C7" s="751"/>
      <c r="D7" s="751"/>
      <c r="E7" s="751"/>
      <c r="F7" s="751"/>
      <c r="I7" s="232" t="s">
        <v>199</v>
      </c>
    </row>
    <row r="8" spans="1:6" ht="12.75">
      <c r="A8" s="236"/>
      <c r="B8" s="751" t="s">
        <v>200</v>
      </c>
      <c r="C8" s="751"/>
      <c r="D8" s="751"/>
      <c r="E8" s="751"/>
      <c r="F8" s="751"/>
    </row>
    <row r="9" spans="1:6" ht="13.5" thickBot="1">
      <c r="A9" s="237"/>
      <c r="B9" s="237"/>
      <c r="C9" s="237"/>
      <c r="D9" s="238"/>
      <c r="E9" s="239"/>
      <c r="F9" s="240"/>
    </row>
    <row r="10" spans="6:15" ht="13.5" thickBot="1">
      <c r="F10" s="241" t="s">
        <v>201</v>
      </c>
      <c r="H10" s="749" t="s">
        <v>202</v>
      </c>
      <c r="I10" s="750"/>
      <c r="J10" s="754"/>
      <c r="K10" s="749" t="s">
        <v>203</v>
      </c>
      <c r="L10" s="750"/>
      <c r="M10" s="750"/>
      <c r="N10" s="242" t="s">
        <v>204</v>
      </c>
      <c r="O10" s="243"/>
    </row>
    <row r="11" spans="1:15" s="249" customFormat="1" ht="13.5" thickBot="1">
      <c r="A11" s="244"/>
      <c r="B11" s="245" t="s">
        <v>205</v>
      </c>
      <c r="C11" s="245" t="s">
        <v>206</v>
      </c>
      <c r="D11" s="246" t="s">
        <v>207</v>
      </c>
      <c r="E11" s="247" t="s">
        <v>208</v>
      </c>
      <c r="F11" s="248" t="s">
        <v>209</v>
      </c>
      <c r="H11" s="250" t="s">
        <v>210</v>
      </c>
      <c r="I11" s="251" t="s">
        <v>211</v>
      </c>
      <c r="J11" s="251" t="s">
        <v>212</v>
      </c>
      <c r="K11" s="250" t="s">
        <v>210</v>
      </c>
      <c r="L11" s="251" t="s">
        <v>211</v>
      </c>
      <c r="M11" s="250" t="s">
        <v>212</v>
      </c>
      <c r="N11" s="252"/>
      <c r="O11" s="253"/>
    </row>
    <row r="12" spans="1:15" s="249" customFormat="1" ht="13.5" thickBot="1">
      <c r="A12" s="254"/>
      <c r="B12" s="255">
        <v>1</v>
      </c>
      <c r="C12" s="255">
        <v>2</v>
      </c>
      <c r="D12" s="256">
        <v>3</v>
      </c>
      <c r="E12" s="257">
        <v>4</v>
      </c>
      <c r="F12" s="258">
        <v>5</v>
      </c>
      <c r="H12" s="259"/>
      <c r="I12" s="260"/>
      <c r="J12" s="261"/>
      <c r="K12" s="259"/>
      <c r="L12" s="262"/>
      <c r="M12" s="260"/>
      <c r="N12" s="263"/>
      <c r="O12" s="253"/>
    </row>
    <row r="13" spans="1:22" ht="12.75">
      <c r="A13" s="264" t="s">
        <v>8</v>
      </c>
      <c r="B13" s="265" t="s">
        <v>213</v>
      </c>
      <c r="C13" s="266" t="s">
        <v>9</v>
      </c>
      <c r="D13" s="267">
        <v>234</v>
      </c>
      <c r="E13" s="267">
        <v>382</v>
      </c>
      <c r="F13" s="268">
        <f>E13/D13*100</f>
        <v>163.24786324786325</v>
      </c>
      <c r="G13" s="269"/>
      <c r="H13" s="270">
        <f>200000+5450000+320535</f>
        <v>5970535</v>
      </c>
      <c r="I13" s="271">
        <f>93178+1625843</f>
        <v>1719021</v>
      </c>
      <c r="J13" s="272">
        <f>H13-I13</f>
        <v>4251514</v>
      </c>
      <c r="K13" s="270">
        <f>283410+100000+970430</f>
        <v>1353840</v>
      </c>
      <c r="L13" s="273">
        <f>39663+1055023</f>
        <v>1094686</v>
      </c>
      <c r="M13" s="271">
        <f>K13-L13</f>
        <v>259154</v>
      </c>
      <c r="N13" s="274">
        <f>J13+M13</f>
        <v>4510668</v>
      </c>
      <c r="O13" s="243"/>
      <c r="P13" s="243"/>
      <c r="Q13" s="243"/>
      <c r="R13" s="243"/>
      <c r="S13" s="243"/>
      <c r="T13" s="243"/>
      <c r="U13" s="243"/>
      <c r="V13" s="243"/>
    </row>
    <row r="14" spans="1:22" ht="12.75">
      <c r="A14" s="275" t="s">
        <v>33</v>
      </c>
      <c r="B14" s="273" t="s">
        <v>214</v>
      </c>
      <c r="C14" s="276" t="s">
        <v>15</v>
      </c>
      <c r="D14" s="277">
        <f>D15+D32+D37</f>
        <v>415154</v>
      </c>
      <c r="E14" s="277">
        <f>E15+E32+E37</f>
        <v>385707</v>
      </c>
      <c r="F14" s="268">
        <f aca="true" t="shared" si="0" ref="F14:F59">E14/D14*100</f>
        <v>92.90696946193461</v>
      </c>
      <c r="G14" s="269"/>
      <c r="H14" s="270"/>
      <c r="I14" s="271"/>
      <c r="J14" s="272"/>
      <c r="K14" s="270"/>
      <c r="L14" s="273"/>
      <c r="M14" s="271"/>
      <c r="N14" s="274"/>
      <c r="O14" s="243"/>
      <c r="P14" s="243"/>
      <c r="Q14" s="243"/>
      <c r="R14" s="243"/>
      <c r="S14" s="243"/>
      <c r="T14" s="243"/>
      <c r="U14" s="243"/>
      <c r="V14" s="243"/>
    </row>
    <row r="15" spans="1:22" s="290" customFormat="1" ht="13.5" thickBot="1">
      <c r="A15" s="278" t="s">
        <v>215</v>
      </c>
      <c r="B15" s="279" t="s">
        <v>216</v>
      </c>
      <c r="C15" s="280" t="s">
        <v>38</v>
      </c>
      <c r="D15" s="281">
        <f>D16+D24</f>
        <v>374332</v>
      </c>
      <c r="E15" s="281">
        <f>E16+E24</f>
        <v>345535</v>
      </c>
      <c r="F15" s="282">
        <f t="shared" si="0"/>
        <v>92.30709637434148</v>
      </c>
      <c r="G15" s="283"/>
      <c r="H15" s="284"/>
      <c r="I15" s="285"/>
      <c r="J15" s="286"/>
      <c r="K15" s="284"/>
      <c r="L15" s="287"/>
      <c r="M15" s="285"/>
      <c r="N15" s="288"/>
      <c r="O15" s="289"/>
      <c r="P15" s="289"/>
      <c r="Q15" s="289"/>
      <c r="R15" s="289"/>
      <c r="S15" s="289"/>
      <c r="T15" s="289"/>
      <c r="U15" s="289"/>
      <c r="V15" s="289"/>
    </row>
    <row r="16" spans="1:22" s="10" customFormat="1" ht="13.5" thickBot="1">
      <c r="A16" s="291" t="s">
        <v>217</v>
      </c>
      <c r="B16" s="292" t="s">
        <v>218</v>
      </c>
      <c r="C16" s="293" t="s">
        <v>39</v>
      </c>
      <c r="D16" s="281">
        <f>D17+D18+D19+D20+D21+D22+D23</f>
        <v>122102</v>
      </c>
      <c r="E16" s="281">
        <f>E17+E18+E19+E20+E21+E22+E23</f>
        <v>121841</v>
      </c>
      <c r="F16" s="294">
        <f t="shared" si="0"/>
        <v>99.78624428756285</v>
      </c>
      <c r="G16" s="295"/>
      <c r="H16" s="296">
        <f>H17+H18+H19+H20+H21+H22+H23</f>
        <v>115030073</v>
      </c>
      <c r="I16" s="296">
        <f>I17+I18+I19+I20+I21+I22+I23</f>
        <v>12191350</v>
      </c>
      <c r="J16" s="297">
        <f>J17+J18+J19+J20+J21+J22+J23</f>
        <v>102838723</v>
      </c>
      <c r="K16" s="296"/>
      <c r="L16" s="298"/>
      <c r="M16" s="299"/>
      <c r="N16" s="300">
        <f aca="true" t="shared" si="1" ref="N16:N54">J16+M16</f>
        <v>102838723</v>
      </c>
      <c r="O16" s="301"/>
      <c r="P16" s="301"/>
      <c r="Q16" s="301"/>
      <c r="R16" s="301"/>
      <c r="S16" s="301"/>
      <c r="T16" s="301"/>
      <c r="U16" s="301"/>
      <c r="V16" s="301"/>
    </row>
    <row r="17" spans="1:22" ht="12.75">
      <c r="A17" s="275">
        <v>1</v>
      </c>
      <c r="B17" s="273" t="s">
        <v>219</v>
      </c>
      <c r="C17" s="302" t="s">
        <v>40</v>
      </c>
      <c r="D17" s="277">
        <v>18823</v>
      </c>
      <c r="E17" s="277">
        <v>18823</v>
      </c>
      <c r="F17" s="268">
        <f t="shared" si="0"/>
        <v>100</v>
      </c>
      <c r="G17" s="269"/>
      <c r="H17" s="303">
        <v>18777929</v>
      </c>
      <c r="I17" s="304"/>
      <c r="J17" s="305">
        <f>H17-I17</f>
        <v>18777929</v>
      </c>
      <c r="K17" s="303"/>
      <c r="L17" s="306"/>
      <c r="M17" s="304"/>
      <c r="N17" s="307">
        <f t="shared" si="1"/>
        <v>18777929</v>
      </c>
      <c r="O17" s="243"/>
      <c r="P17" s="243"/>
      <c r="Q17" s="243"/>
      <c r="R17" s="243"/>
      <c r="S17" s="243"/>
      <c r="T17" s="243"/>
      <c r="U17" s="243"/>
      <c r="V17" s="243"/>
    </row>
    <row r="18" spans="1:22" ht="12.75">
      <c r="A18" s="275">
        <v>2</v>
      </c>
      <c r="B18" s="273" t="s">
        <v>220</v>
      </c>
      <c r="C18" s="302" t="s">
        <v>41</v>
      </c>
      <c r="D18" s="277">
        <v>19</v>
      </c>
      <c r="E18" s="277">
        <v>19</v>
      </c>
      <c r="F18" s="268">
        <f t="shared" si="0"/>
        <v>100</v>
      </c>
      <c r="G18" s="269"/>
      <c r="H18" s="308">
        <v>18684</v>
      </c>
      <c r="I18" s="309"/>
      <c r="J18" s="310">
        <f aca="true" t="shared" si="2" ref="J18:J23">H18-I18</f>
        <v>18684</v>
      </c>
      <c r="K18" s="308"/>
      <c r="L18" s="311"/>
      <c r="M18" s="309"/>
      <c r="N18" s="274">
        <f t="shared" si="1"/>
        <v>18684</v>
      </c>
      <c r="O18" s="243"/>
      <c r="P18" s="243"/>
      <c r="Q18" s="243"/>
      <c r="R18" s="243"/>
      <c r="S18" s="243"/>
      <c r="T18" s="243"/>
      <c r="U18" s="243"/>
      <c r="V18" s="243"/>
    </row>
    <row r="19" spans="1:22" ht="12.75">
      <c r="A19" s="275">
        <v>3</v>
      </c>
      <c r="B19" s="273" t="s">
        <v>221</v>
      </c>
      <c r="C19" s="302" t="s">
        <v>43</v>
      </c>
      <c r="D19" s="277">
        <v>3</v>
      </c>
      <c r="E19" s="277">
        <v>3</v>
      </c>
      <c r="F19" s="268">
        <f t="shared" si="0"/>
        <v>100</v>
      </c>
      <c r="G19" s="269"/>
      <c r="H19" s="308">
        <v>3000</v>
      </c>
      <c r="I19" s="309">
        <v>60</v>
      </c>
      <c r="J19" s="310">
        <f t="shared" si="2"/>
        <v>2940</v>
      </c>
      <c r="K19" s="308"/>
      <c r="L19" s="311"/>
      <c r="M19" s="309"/>
      <c r="N19" s="274">
        <f t="shared" si="1"/>
        <v>2940</v>
      </c>
      <c r="O19" s="243"/>
      <c r="P19" s="243"/>
      <c r="Q19" s="243"/>
      <c r="R19" s="243"/>
      <c r="S19" s="243"/>
      <c r="T19" s="243"/>
      <c r="U19" s="243"/>
      <c r="V19" s="243"/>
    </row>
    <row r="20" spans="1:22" ht="12.75">
      <c r="A20" s="275">
        <v>4</v>
      </c>
      <c r="B20" s="273" t="s">
        <v>222</v>
      </c>
      <c r="C20" s="302" t="s">
        <v>44</v>
      </c>
      <c r="D20" s="277">
        <v>103257</v>
      </c>
      <c r="E20" s="277">
        <v>102996</v>
      </c>
      <c r="F20" s="268">
        <f t="shared" si="0"/>
        <v>99.74723263313867</v>
      </c>
      <c r="G20" s="269"/>
      <c r="H20" s="308">
        <v>96230460</v>
      </c>
      <c r="I20" s="309">
        <v>12191290</v>
      </c>
      <c r="J20" s="310">
        <f t="shared" si="2"/>
        <v>84039170</v>
      </c>
      <c r="K20" s="308"/>
      <c r="L20" s="311"/>
      <c r="M20" s="309"/>
      <c r="N20" s="274">
        <f t="shared" si="1"/>
        <v>84039170</v>
      </c>
      <c r="O20" s="243"/>
      <c r="P20" s="243"/>
      <c r="Q20" s="243"/>
      <c r="R20" s="243"/>
      <c r="S20" s="243"/>
      <c r="T20" s="243"/>
      <c r="U20" s="243"/>
      <c r="V20" s="243"/>
    </row>
    <row r="21" spans="1:22" ht="12.75">
      <c r="A21" s="275">
        <v>5</v>
      </c>
      <c r="B21" s="273" t="s">
        <v>223</v>
      </c>
      <c r="C21" s="302" t="s">
        <v>45</v>
      </c>
      <c r="D21" s="277"/>
      <c r="E21" s="277"/>
      <c r="F21" s="268"/>
      <c r="G21" s="269"/>
      <c r="H21" s="308"/>
      <c r="I21" s="309"/>
      <c r="J21" s="310">
        <f t="shared" si="2"/>
        <v>0</v>
      </c>
      <c r="K21" s="308"/>
      <c r="L21" s="311"/>
      <c r="M21" s="309"/>
      <c r="N21" s="274"/>
      <c r="O21" s="243"/>
      <c r="P21" s="243"/>
      <c r="Q21" s="243"/>
      <c r="R21" s="243"/>
      <c r="S21" s="243"/>
      <c r="T21" s="243"/>
      <c r="U21" s="243"/>
      <c r="V21" s="243"/>
    </row>
    <row r="22" spans="1:22" ht="12.75">
      <c r="A22" s="275">
        <v>6</v>
      </c>
      <c r="B22" s="273" t="s">
        <v>224</v>
      </c>
      <c r="C22" s="302" t="s">
        <v>47</v>
      </c>
      <c r="D22" s="277"/>
      <c r="E22" s="277"/>
      <c r="F22" s="268"/>
      <c r="G22" s="269"/>
      <c r="H22" s="308"/>
      <c r="I22" s="309"/>
      <c r="J22" s="310">
        <f t="shared" si="2"/>
        <v>0</v>
      </c>
      <c r="K22" s="308"/>
      <c r="L22" s="311"/>
      <c r="M22" s="309"/>
      <c r="N22" s="274"/>
      <c r="O22" s="243"/>
      <c r="P22" s="243"/>
      <c r="Q22" s="243"/>
      <c r="R22" s="243"/>
      <c r="S22" s="243"/>
      <c r="T22" s="243"/>
      <c r="U22" s="243"/>
      <c r="V22" s="243"/>
    </row>
    <row r="23" spans="1:22" ht="13.5" thickBot="1">
      <c r="A23" s="275">
        <v>7</v>
      </c>
      <c r="B23" s="273" t="s">
        <v>225</v>
      </c>
      <c r="C23" s="302" t="s">
        <v>48</v>
      </c>
      <c r="D23" s="277"/>
      <c r="E23" s="277"/>
      <c r="F23" s="268"/>
      <c r="G23" s="269"/>
      <c r="H23" s="312"/>
      <c r="I23" s="313"/>
      <c r="J23" s="314">
        <f t="shared" si="2"/>
        <v>0</v>
      </c>
      <c r="K23" s="312"/>
      <c r="L23" s="315"/>
      <c r="M23" s="313"/>
      <c r="N23" s="316">
        <f t="shared" si="1"/>
        <v>0</v>
      </c>
      <c r="O23" s="243"/>
      <c r="P23" s="243"/>
      <c r="Q23" s="243"/>
      <c r="R23" s="243"/>
      <c r="S23" s="243"/>
      <c r="T23" s="243"/>
      <c r="U23" s="243"/>
      <c r="V23" s="243"/>
    </row>
    <row r="24" spans="1:22" s="10" customFormat="1" ht="13.5" thickBot="1">
      <c r="A24" s="291" t="s">
        <v>226</v>
      </c>
      <c r="B24" s="292" t="s">
        <v>227</v>
      </c>
      <c r="C24" s="317" t="s">
        <v>49</v>
      </c>
      <c r="D24" s="281">
        <f>D25+D26+D27+D28+D29+D30+D31</f>
        <v>252230</v>
      </c>
      <c r="E24" s="281">
        <f>E25+E26+E27+E28+E29+E30+E31</f>
        <v>223694</v>
      </c>
      <c r="F24" s="294">
        <f t="shared" si="0"/>
        <v>88.68651627482853</v>
      </c>
      <c r="G24" s="295"/>
      <c r="H24" s="318">
        <f>H25+H26+H27+H28+H29</f>
        <v>76573911</v>
      </c>
      <c r="I24" s="318">
        <f>I25+I26+I27+I28+I29</f>
        <v>11181412</v>
      </c>
      <c r="J24" s="318">
        <f>J25+J26+J27+J28+J29</f>
        <v>65392499</v>
      </c>
      <c r="K24" s="318">
        <f>K25+K26+K27+K28+K29+K30+K31</f>
        <v>60358728</v>
      </c>
      <c r="L24" s="318">
        <f>L25+L26+L27+L28+L29+L30+L31</f>
        <v>12736413</v>
      </c>
      <c r="M24" s="319">
        <f>M25+M26+M27+M28+M29+M30+M31</f>
        <v>47622315</v>
      </c>
      <c r="N24" s="300">
        <f t="shared" si="1"/>
        <v>113014814</v>
      </c>
      <c r="O24" s="301"/>
      <c r="P24" s="301"/>
      <c r="Q24" s="301"/>
      <c r="R24" s="301"/>
      <c r="S24" s="301"/>
      <c r="T24" s="301"/>
      <c r="U24" s="301"/>
      <c r="V24" s="301"/>
    </row>
    <row r="25" spans="1:22" ht="12.75">
      <c r="A25" s="275">
        <v>1</v>
      </c>
      <c r="B25" s="273" t="s">
        <v>219</v>
      </c>
      <c r="C25" s="302" t="s">
        <v>50</v>
      </c>
      <c r="D25" s="277">
        <v>4682</v>
      </c>
      <c r="E25" s="277">
        <v>4682</v>
      </c>
      <c r="F25" s="268">
        <f t="shared" si="0"/>
        <v>100</v>
      </c>
      <c r="G25" s="269"/>
      <c r="H25" s="320">
        <v>4696102</v>
      </c>
      <c r="I25" s="321"/>
      <c r="J25" s="322">
        <f>H25-I25</f>
        <v>4696102</v>
      </c>
      <c r="K25" s="320">
        <v>1767000</v>
      </c>
      <c r="L25" s="323"/>
      <c r="M25" s="321">
        <f>K25-L25</f>
        <v>1767000</v>
      </c>
      <c r="N25" s="307">
        <f t="shared" si="1"/>
        <v>6463102</v>
      </c>
      <c r="O25" s="243"/>
      <c r="P25" s="243"/>
      <c r="Q25" s="243"/>
      <c r="R25" s="243"/>
      <c r="S25" s="243"/>
      <c r="T25" s="243"/>
      <c r="U25" s="243"/>
      <c r="V25" s="243"/>
    </row>
    <row r="26" spans="1:22" ht="12.75">
      <c r="A26" s="275">
        <v>2</v>
      </c>
      <c r="B26" s="273" t="s">
        <v>220</v>
      </c>
      <c r="C26" s="302" t="s">
        <v>52</v>
      </c>
      <c r="D26" s="277">
        <v>4660</v>
      </c>
      <c r="E26" s="277">
        <v>3736</v>
      </c>
      <c r="F26" s="268">
        <f t="shared" si="0"/>
        <v>80.17167381974248</v>
      </c>
      <c r="G26" s="269"/>
      <c r="H26" s="324">
        <v>2029000</v>
      </c>
      <c r="I26" s="325"/>
      <c r="J26" s="322">
        <f>H26-I26</f>
        <v>2029000</v>
      </c>
      <c r="K26" s="324"/>
      <c r="L26" s="326"/>
      <c r="M26" s="321">
        <f aca="true" t="shared" si="3" ref="M26:M31">K26-L26</f>
        <v>0</v>
      </c>
      <c r="N26" s="274">
        <f t="shared" si="1"/>
        <v>2029000</v>
      </c>
      <c r="O26" s="243"/>
      <c r="P26" s="243"/>
      <c r="Q26" s="243"/>
      <c r="R26" s="243"/>
      <c r="S26" s="243"/>
      <c r="T26" s="243"/>
      <c r="U26" s="243"/>
      <c r="V26" s="243"/>
    </row>
    <row r="27" spans="1:22" ht="12.75">
      <c r="A27" s="275">
        <v>3</v>
      </c>
      <c r="B27" s="273" t="s">
        <v>221</v>
      </c>
      <c r="C27" s="302" t="s">
        <v>53</v>
      </c>
      <c r="D27" s="277">
        <v>211675</v>
      </c>
      <c r="E27" s="277">
        <v>190630</v>
      </c>
      <c r="F27" s="268">
        <f t="shared" si="0"/>
        <v>90.05787173733317</v>
      </c>
      <c r="G27" s="269"/>
      <c r="H27" s="324">
        <v>60540604</v>
      </c>
      <c r="I27" s="325">
        <v>10152403</v>
      </c>
      <c r="J27" s="322">
        <f>H27-I27</f>
        <v>50388201</v>
      </c>
      <c r="K27" s="324">
        <v>48939728</v>
      </c>
      <c r="L27" s="326">
        <v>12261108</v>
      </c>
      <c r="M27" s="321">
        <f t="shared" si="3"/>
        <v>36678620</v>
      </c>
      <c r="N27" s="274">
        <f t="shared" si="1"/>
        <v>87066821</v>
      </c>
      <c r="O27" s="243"/>
      <c r="P27" s="243"/>
      <c r="Q27" s="243"/>
      <c r="R27" s="243"/>
      <c r="S27" s="243"/>
      <c r="T27" s="243"/>
      <c r="U27" s="243"/>
      <c r="V27" s="243"/>
    </row>
    <row r="28" spans="1:22" ht="12.75">
      <c r="A28" s="275">
        <v>4</v>
      </c>
      <c r="B28" s="273" t="s">
        <v>222</v>
      </c>
      <c r="C28" s="302" t="s">
        <v>54</v>
      </c>
      <c r="D28" s="277">
        <v>27445</v>
      </c>
      <c r="E28" s="277">
        <v>20519</v>
      </c>
      <c r="F28" s="268">
        <f t="shared" si="0"/>
        <v>74.76407360174895</v>
      </c>
      <c r="G28" s="269"/>
      <c r="H28" s="324">
        <v>8416205</v>
      </c>
      <c r="I28" s="325">
        <v>954169</v>
      </c>
      <c r="J28" s="322">
        <f>H28-I28</f>
        <v>7462036</v>
      </c>
      <c r="K28" s="324">
        <v>8452000</v>
      </c>
      <c r="L28" s="326">
        <v>377981</v>
      </c>
      <c r="M28" s="321">
        <f t="shared" si="3"/>
        <v>8074019</v>
      </c>
      <c r="N28" s="274">
        <f t="shared" si="1"/>
        <v>15536055</v>
      </c>
      <c r="O28" s="243"/>
      <c r="P28" s="243"/>
      <c r="Q28" s="243"/>
      <c r="R28" s="243"/>
      <c r="S28" s="243"/>
      <c r="T28" s="243"/>
      <c r="U28" s="243"/>
      <c r="V28" s="243"/>
    </row>
    <row r="29" spans="1:22" ht="12.75">
      <c r="A29" s="275">
        <v>5</v>
      </c>
      <c r="B29" s="273" t="s">
        <v>223</v>
      </c>
      <c r="C29" s="302" t="s">
        <v>56</v>
      </c>
      <c r="D29" s="277">
        <v>1669</v>
      </c>
      <c r="E29" s="277">
        <v>1627</v>
      </c>
      <c r="F29" s="268">
        <f t="shared" si="0"/>
        <v>97.4835230677052</v>
      </c>
      <c r="G29" s="269"/>
      <c r="H29" s="324">
        <v>892000</v>
      </c>
      <c r="I29" s="325">
        <v>74840</v>
      </c>
      <c r="J29" s="322">
        <f>H29-I29</f>
        <v>817160</v>
      </c>
      <c r="K29" s="324">
        <v>1200000</v>
      </c>
      <c r="L29" s="326">
        <v>97324</v>
      </c>
      <c r="M29" s="321">
        <f t="shared" si="3"/>
        <v>1102676</v>
      </c>
      <c r="N29" s="274">
        <f t="shared" si="1"/>
        <v>1919836</v>
      </c>
      <c r="O29" s="243"/>
      <c r="P29" s="243"/>
      <c r="Q29" s="243"/>
      <c r="R29" s="243"/>
      <c r="S29" s="243"/>
      <c r="T29" s="243"/>
      <c r="U29" s="243"/>
      <c r="V29" s="243"/>
    </row>
    <row r="30" spans="1:22" ht="12.75">
      <c r="A30" s="275">
        <v>6</v>
      </c>
      <c r="B30" s="273" t="s">
        <v>228</v>
      </c>
      <c r="C30" s="302" t="s">
        <v>57</v>
      </c>
      <c r="D30" s="277"/>
      <c r="E30" s="277"/>
      <c r="F30" s="268"/>
      <c r="G30" s="269"/>
      <c r="H30" s="324"/>
      <c r="I30" s="325"/>
      <c r="J30" s="327"/>
      <c r="K30" s="324"/>
      <c r="L30" s="326"/>
      <c r="M30" s="321">
        <f t="shared" si="3"/>
        <v>0</v>
      </c>
      <c r="N30" s="274"/>
      <c r="O30" s="243"/>
      <c r="P30" s="243"/>
      <c r="Q30" s="243"/>
      <c r="R30" s="243"/>
      <c r="S30" s="243"/>
      <c r="T30" s="243"/>
      <c r="U30" s="243"/>
      <c r="V30" s="243"/>
    </row>
    <row r="31" spans="1:22" ht="13.5" thickBot="1">
      <c r="A31" s="275">
        <v>7</v>
      </c>
      <c r="B31" s="273" t="s">
        <v>225</v>
      </c>
      <c r="C31" s="302" t="s">
        <v>58</v>
      </c>
      <c r="D31" s="277">
        <v>2099</v>
      </c>
      <c r="E31" s="277">
        <v>2500</v>
      </c>
      <c r="F31" s="268">
        <v>0</v>
      </c>
      <c r="G31" s="269"/>
      <c r="H31" s="328"/>
      <c r="I31" s="329"/>
      <c r="J31" s="330"/>
      <c r="K31" s="328"/>
      <c r="L31" s="331"/>
      <c r="M31" s="321">
        <f t="shared" si="3"/>
        <v>0</v>
      </c>
      <c r="N31" s="316"/>
      <c r="O31" s="243"/>
      <c r="P31" s="243"/>
      <c r="Q31" s="243"/>
      <c r="R31" s="243"/>
      <c r="S31" s="243"/>
      <c r="T31" s="243"/>
      <c r="U31" s="243"/>
      <c r="V31" s="243"/>
    </row>
    <row r="32" spans="1:22" s="10" customFormat="1" ht="13.5" thickBot="1">
      <c r="A32" s="291" t="s">
        <v>229</v>
      </c>
      <c r="B32" s="292" t="s">
        <v>230</v>
      </c>
      <c r="C32" s="317" t="s">
        <v>59</v>
      </c>
      <c r="D32" s="281">
        <f>D33+D34+D35+D36</f>
        <v>18605</v>
      </c>
      <c r="E32" s="281">
        <f>E33+E34+E35+E36</f>
        <v>20368</v>
      </c>
      <c r="F32" s="294">
        <f t="shared" si="0"/>
        <v>109.47594732598765</v>
      </c>
      <c r="G32" s="295"/>
      <c r="H32" s="332">
        <f>H33+H34+H35+H36</f>
        <v>18495191</v>
      </c>
      <c r="I32" s="332">
        <f>I33+I34+I35+I36</f>
        <v>1600063</v>
      </c>
      <c r="J32" s="332">
        <f>J33+J34+J35+J36</f>
        <v>16895128</v>
      </c>
      <c r="K32" s="332"/>
      <c r="L32" s="333"/>
      <c r="M32" s="334"/>
      <c r="N32" s="300">
        <f t="shared" si="1"/>
        <v>16895128</v>
      </c>
      <c r="O32" s="301"/>
      <c r="P32" s="301"/>
      <c r="Q32" s="301"/>
      <c r="R32" s="301"/>
      <c r="S32" s="301"/>
      <c r="T32" s="301"/>
      <c r="U32" s="301"/>
      <c r="V32" s="301"/>
    </row>
    <row r="33" spans="1:22" ht="12.75">
      <c r="A33" s="275" t="s">
        <v>9</v>
      </c>
      <c r="B33" s="273" t="s">
        <v>231</v>
      </c>
      <c r="C33" s="302" t="s">
        <v>60</v>
      </c>
      <c r="D33" s="277">
        <v>8873</v>
      </c>
      <c r="E33" s="277">
        <v>10234</v>
      </c>
      <c r="F33" s="268">
        <f t="shared" si="0"/>
        <v>115.3386678688155</v>
      </c>
      <c r="G33" s="269"/>
      <c r="H33" s="335">
        <f>4204000+4402722+185400</f>
        <v>8792122</v>
      </c>
      <c r="I33" s="336"/>
      <c r="J33" s="337">
        <f>H33-I33</f>
        <v>8792122</v>
      </c>
      <c r="K33" s="335"/>
      <c r="L33" s="338"/>
      <c r="M33" s="336"/>
      <c r="N33" s="307">
        <f t="shared" si="1"/>
        <v>8792122</v>
      </c>
      <c r="O33" s="243"/>
      <c r="P33" s="243"/>
      <c r="Q33" s="243"/>
      <c r="R33" s="243"/>
      <c r="S33" s="243"/>
      <c r="T33" s="243"/>
      <c r="U33" s="243"/>
      <c r="V33" s="243"/>
    </row>
    <row r="34" spans="1:22" ht="12.75">
      <c r="A34" s="275" t="s">
        <v>15</v>
      </c>
      <c r="B34" s="273" t="s">
        <v>232</v>
      </c>
      <c r="C34" s="302" t="s">
        <v>61</v>
      </c>
      <c r="D34" s="277">
        <v>8902</v>
      </c>
      <c r="E34" s="277">
        <v>9265</v>
      </c>
      <c r="F34" s="268">
        <f t="shared" si="0"/>
        <v>104.07773534037294</v>
      </c>
      <c r="G34" s="269"/>
      <c r="H34" s="339">
        <v>8581069</v>
      </c>
      <c r="I34" s="340">
        <v>1512014</v>
      </c>
      <c r="J34" s="337">
        <f>H34-I34</f>
        <v>7069055</v>
      </c>
      <c r="K34" s="339"/>
      <c r="L34" s="341"/>
      <c r="M34" s="340"/>
      <c r="N34" s="274">
        <f t="shared" si="1"/>
        <v>7069055</v>
      </c>
      <c r="O34" s="243"/>
      <c r="P34" s="243"/>
      <c r="Q34" s="243"/>
      <c r="R34" s="243"/>
      <c r="S34" s="243"/>
      <c r="T34" s="243"/>
      <c r="U34" s="243"/>
      <c r="V34" s="243"/>
    </row>
    <row r="35" spans="1:22" ht="12.75">
      <c r="A35" s="275" t="s">
        <v>38</v>
      </c>
      <c r="B35" s="273" t="s">
        <v>233</v>
      </c>
      <c r="C35" s="302" t="s">
        <v>62</v>
      </c>
      <c r="D35" s="277">
        <v>830</v>
      </c>
      <c r="E35" s="277">
        <v>869</v>
      </c>
      <c r="F35" s="268">
        <f t="shared" si="0"/>
        <v>104.6987951807229</v>
      </c>
      <c r="G35" s="269"/>
      <c r="H35" s="339">
        <v>1122000</v>
      </c>
      <c r="I35" s="340">
        <v>88049</v>
      </c>
      <c r="J35" s="337">
        <f>H35-I35</f>
        <v>1033951</v>
      </c>
      <c r="K35" s="339"/>
      <c r="L35" s="341"/>
      <c r="M35" s="340"/>
      <c r="N35" s="274">
        <f t="shared" si="1"/>
        <v>1033951</v>
      </c>
      <c r="O35" s="243"/>
      <c r="P35" s="243"/>
      <c r="Q35" s="243"/>
      <c r="R35" s="243"/>
      <c r="S35" s="243"/>
      <c r="T35" s="243"/>
      <c r="U35" s="243"/>
      <c r="V35" s="243"/>
    </row>
    <row r="36" spans="1:22" ht="13.5" thickBot="1">
      <c r="A36" s="275" t="s">
        <v>39</v>
      </c>
      <c r="B36" s="273" t="s">
        <v>234</v>
      </c>
      <c r="C36" s="302" t="s">
        <v>104</v>
      </c>
      <c r="D36" s="277"/>
      <c r="E36" s="277"/>
      <c r="F36" s="268"/>
      <c r="G36" s="269"/>
      <c r="H36" s="342"/>
      <c r="I36" s="343"/>
      <c r="J36" s="344">
        <f>H36-I36</f>
        <v>0</v>
      </c>
      <c r="K36" s="342"/>
      <c r="L36" s="345"/>
      <c r="M36" s="343"/>
      <c r="N36" s="316"/>
      <c r="O36" s="243"/>
      <c r="P36" s="243"/>
      <c r="Q36" s="243"/>
      <c r="R36" s="243"/>
      <c r="S36" s="243"/>
      <c r="T36" s="243"/>
      <c r="U36" s="243"/>
      <c r="V36" s="243"/>
    </row>
    <row r="37" spans="1:22" s="10" customFormat="1" ht="13.5" thickBot="1">
      <c r="A37" s="291" t="s">
        <v>235</v>
      </c>
      <c r="B37" s="292" t="s">
        <v>236</v>
      </c>
      <c r="C37" s="317" t="s">
        <v>105</v>
      </c>
      <c r="D37" s="281">
        <f>D38+D39+D40+D41</f>
        <v>22217</v>
      </c>
      <c r="E37" s="281">
        <f>E38+E39+E40+E41</f>
        <v>19804</v>
      </c>
      <c r="F37" s="294">
        <f t="shared" si="0"/>
        <v>89.13894765269839</v>
      </c>
      <c r="G37" s="295"/>
      <c r="H37" s="296">
        <f aca="true" t="shared" si="4" ref="H37:M37">H38+H39+H40+H41</f>
        <v>356031251</v>
      </c>
      <c r="I37" s="296">
        <f t="shared" si="4"/>
        <v>6407981</v>
      </c>
      <c r="J37" s="297">
        <f t="shared" si="4"/>
        <v>349623270</v>
      </c>
      <c r="K37" s="296">
        <f t="shared" si="4"/>
        <v>8655488</v>
      </c>
      <c r="L37" s="296">
        <f t="shared" si="4"/>
        <v>7506368</v>
      </c>
      <c r="M37" s="346">
        <f t="shared" si="4"/>
        <v>1149120</v>
      </c>
      <c r="N37" s="300">
        <f t="shared" si="1"/>
        <v>350772390</v>
      </c>
      <c r="O37" s="301"/>
      <c r="P37" s="301"/>
      <c r="Q37" s="301"/>
      <c r="R37" s="301"/>
      <c r="S37" s="301"/>
      <c r="T37" s="301"/>
      <c r="U37" s="301"/>
      <c r="V37" s="301"/>
    </row>
    <row r="38" spans="1:22" ht="12.75">
      <c r="A38" s="275">
        <v>1</v>
      </c>
      <c r="B38" s="273" t="s">
        <v>237</v>
      </c>
      <c r="C38" s="302" t="s">
        <v>106</v>
      </c>
      <c r="D38" s="277">
        <v>9597</v>
      </c>
      <c r="E38" s="277">
        <v>11817</v>
      </c>
      <c r="F38" s="268">
        <f t="shared" si="0"/>
        <v>123.13222882150671</v>
      </c>
      <c r="G38" s="269"/>
      <c r="H38" s="303">
        <f>233279+431315+1367062+760000+2745620+1572444</f>
        <v>7109720</v>
      </c>
      <c r="I38" s="304">
        <f>153566+3030031+2529020</f>
        <v>5712617</v>
      </c>
      <c r="J38" s="305">
        <f aca="true" t="shared" si="5" ref="J38:J44">H38-I38</f>
        <v>1397103</v>
      </c>
      <c r="K38" s="303">
        <f>713455+1312206+5474901+1154926</f>
        <v>8655488</v>
      </c>
      <c r="L38" s="306">
        <f>5817751+1688617</f>
        <v>7506368</v>
      </c>
      <c r="M38" s="304">
        <f>K38-L38</f>
        <v>1149120</v>
      </c>
      <c r="N38" s="307">
        <f t="shared" si="1"/>
        <v>2546223</v>
      </c>
      <c r="O38" s="243"/>
      <c r="P38" s="243"/>
      <c r="Q38" s="243"/>
      <c r="R38" s="243"/>
      <c r="S38" s="243"/>
      <c r="T38" s="243"/>
      <c r="U38" s="243"/>
      <c r="V38" s="243"/>
    </row>
    <row r="39" spans="1:22" ht="12.75">
      <c r="A39" s="275">
        <v>2</v>
      </c>
      <c r="B39" s="273" t="s">
        <v>238</v>
      </c>
      <c r="C39" s="302" t="s">
        <v>107</v>
      </c>
      <c r="D39" s="277">
        <v>12620</v>
      </c>
      <c r="E39" s="277">
        <v>7987</v>
      </c>
      <c r="F39" s="268">
        <f t="shared" si="0"/>
        <v>63.28843106180666</v>
      </c>
      <c r="G39" s="269"/>
      <c r="H39" s="308">
        <f>2651870+275375</f>
        <v>2927245</v>
      </c>
      <c r="I39" s="309">
        <v>695364</v>
      </c>
      <c r="J39" s="310">
        <f t="shared" si="5"/>
        <v>2231881</v>
      </c>
      <c r="K39" s="308"/>
      <c r="L39" s="311"/>
      <c r="M39" s="309"/>
      <c r="N39" s="274">
        <f t="shared" si="1"/>
        <v>2231881</v>
      </c>
      <c r="O39" s="243"/>
      <c r="P39" s="243"/>
      <c r="Q39" s="243"/>
      <c r="R39" s="243"/>
      <c r="S39" s="243"/>
      <c r="T39" s="243"/>
      <c r="U39" s="243"/>
      <c r="V39" s="243"/>
    </row>
    <row r="40" spans="1:22" ht="12.75">
      <c r="A40" s="275">
        <v>3</v>
      </c>
      <c r="B40" s="273" t="s">
        <v>239</v>
      </c>
      <c r="C40" s="302" t="s">
        <v>108</v>
      </c>
      <c r="D40" s="277"/>
      <c r="E40" s="277"/>
      <c r="F40" s="268">
        <v>0</v>
      </c>
      <c r="G40" s="269"/>
      <c r="H40" s="308">
        <f>183744+345810542</f>
        <v>345994286</v>
      </c>
      <c r="I40" s="309"/>
      <c r="J40" s="310">
        <f t="shared" si="5"/>
        <v>345994286</v>
      </c>
      <c r="K40" s="308"/>
      <c r="L40" s="311"/>
      <c r="M40" s="309"/>
      <c r="N40" s="274">
        <f t="shared" si="1"/>
        <v>345994286</v>
      </c>
      <c r="O40" s="243"/>
      <c r="P40" s="243"/>
      <c r="Q40" s="243"/>
      <c r="R40" s="243"/>
      <c r="S40" s="243"/>
      <c r="T40" s="243"/>
      <c r="U40" s="243"/>
      <c r="V40" s="243"/>
    </row>
    <row r="41" spans="1:22" ht="12.75">
      <c r="A41" s="275">
        <v>4</v>
      </c>
      <c r="B41" s="273" t="s">
        <v>240</v>
      </c>
      <c r="C41" s="302" t="s">
        <v>109</v>
      </c>
      <c r="D41" s="277"/>
      <c r="E41" s="277"/>
      <c r="F41" s="268"/>
      <c r="G41" s="269"/>
      <c r="H41" s="308"/>
      <c r="I41" s="309"/>
      <c r="J41" s="310">
        <f t="shared" si="5"/>
        <v>0</v>
      </c>
      <c r="K41" s="308"/>
      <c r="L41" s="311"/>
      <c r="M41" s="309"/>
      <c r="N41" s="274"/>
      <c r="O41" s="243"/>
      <c r="P41" s="243"/>
      <c r="Q41" s="243"/>
      <c r="R41" s="243"/>
      <c r="S41" s="243"/>
      <c r="T41" s="243"/>
      <c r="U41" s="243"/>
      <c r="V41" s="243"/>
    </row>
    <row r="42" spans="1:22" ht="12.75">
      <c r="A42" s="275" t="s">
        <v>34</v>
      </c>
      <c r="B42" s="273" t="s">
        <v>241</v>
      </c>
      <c r="C42" s="302" t="s">
        <v>242</v>
      </c>
      <c r="D42" s="277">
        <v>3900</v>
      </c>
      <c r="E42" s="277">
        <v>4000</v>
      </c>
      <c r="F42" s="268">
        <f t="shared" si="0"/>
        <v>102.56410256410255</v>
      </c>
      <c r="G42" s="269"/>
      <c r="H42" s="270">
        <v>4200000</v>
      </c>
      <c r="I42" s="271"/>
      <c r="J42" s="272">
        <f t="shared" si="5"/>
        <v>4200000</v>
      </c>
      <c r="K42" s="270"/>
      <c r="L42" s="273"/>
      <c r="M42" s="271"/>
      <c r="N42" s="274">
        <f t="shared" si="1"/>
        <v>4200000</v>
      </c>
      <c r="O42" s="243"/>
      <c r="P42" s="243"/>
      <c r="Q42" s="243"/>
      <c r="R42" s="243"/>
      <c r="S42" s="243"/>
      <c r="T42" s="243"/>
      <c r="U42" s="243"/>
      <c r="V42" s="243"/>
    </row>
    <row r="43" spans="1:22" ht="13.5" thickBot="1">
      <c r="A43" s="347" t="s">
        <v>35</v>
      </c>
      <c r="B43" s="348" t="s">
        <v>243</v>
      </c>
      <c r="C43" s="349" t="s">
        <v>244</v>
      </c>
      <c r="D43" s="350">
        <v>320063</v>
      </c>
      <c r="E43" s="350">
        <v>371388</v>
      </c>
      <c r="F43" s="351">
        <f t="shared" si="0"/>
        <v>116.03590543111825</v>
      </c>
      <c r="G43" s="269"/>
      <c r="H43" s="352">
        <v>29571333</v>
      </c>
      <c r="I43" s="353">
        <v>9959409</v>
      </c>
      <c r="J43" s="354">
        <f t="shared" si="5"/>
        <v>19611924</v>
      </c>
      <c r="K43" s="352"/>
      <c r="L43" s="348"/>
      <c r="M43" s="353"/>
      <c r="N43" s="316">
        <f t="shared" si="1"/>
        <v>19611924</v>
      </c>
      <c r="O43" s="243"/>
      <c r="P43" s="243"/>
      <c r="Q43" s="243"/>
      <c r="R43" s="243"/>
      <c r="S43" s="243"/>
      <c r="T43" s="243"/>
      <c r="U43" s="243"/>
      <c r="V43" s="243"/>
    </row>
    <row r="44" spans="1:22" s="249" customFormat="1" ht="13.5" thickBot="1">
      <c r="A44" s="254" t="s">
        <v>245</v>
      </c>
      <c r="B44" s="355" t="s">
        <v>246</v>
      </c>
      <c r="C44" s="356" t="s">
        <v>247</v>
      </c>
      <c r="D44" s="357">
        <f>D13+D14+D42+D43</f>
        <v>739351</v>
      </c>
      <c r="E44" s="357">
        <f>E13+E14+E42+E43</f>
        <v>761477</v>
      </c>
      <c r="F44" s="358">
        <f t="shared" si="0"/>
        <v>102.99262461266704</v>
      </c>
      <c r="G44" s="359"/>
      <c r="H44" s="360">
        <f>H13+H16+H24+H32+H37+H42+H43</f>
        <v>605872294</v>
      </c>
      <c r="I44" s="360">
        <f>I13+I16+I24+I32+I37+I42+I43</f>
        <v>43059236</v>
      </c>
      <c r="J44" s="360">
        <f t="shared" si="5"/>
        <v>562813058</v>
      </c>
      <c r="K44" s="360">
        <f>K13+K24+K32+K37+K42+K43</f>
        <v>70368056</v>
      </c>
      <c r="L44" s="360">
        <f>L13+L16+L24+L32+L37+L42+L43</f>
        <v>21337467</v>
      </c>
      <c r="M44" s="360">
        <f>M13+M16+M24+M32+M37+M42+M43</f>
        <v>49030589</v>
      </c>
      <c r="N44" s="251">
        <f>N13+N16+N24+N32+N37+N42+N43</f>
        <v>611843647</v>
      </c>
      <c r="O44" s="253"/>
      <c r="P44" s="253"/>
      <c r="Q44" s="253"/>
      <c r="R44" s="253"/>
      <c r="S44" s="253"/>
      <c r="T44" s="253"/>
      <c r="U44" s="253"/>
      <c r="V44" s="253"/>
    </row>
    <row r="45" spans="1:22" ht="12.75">
      <c r="A45" s="264" t="s">
        <v>8</v>
      </c>
      <c r="B45" s="265" t="s">
        <v>248</v>
      </c>
      <c r="C45" s="361" t="s">
        <v>249</v>
      </c>
      <c r="D45" s="267">
        <v>957</v>
      </c>
      <c r="E45" s="267">
        <v>927</v>
      </c>
      <c r="F45" s="268">
        <f t="shared" si="0"/>
        <v>96.86520376175548</v>
      </c>
      <c r="G45" s="269"/>
      <c r="H45" s="362"/>
      <c r="I45" s="363"/>
      <c r="J45" s="364"/>
      <c r="K45" s="362">
        <v>1189081</v>
      </c>
      <c r="L45" s="265"/>
      <c r="M45" s="363">
        <f>K45-L45</f>
        <v>1189081</v>
      </c>
      <c r="N45" s="307">
        <f t="shared" si="1"/>
        <v>1189081</v>
      </c>
      <c r="O45" s="243"/>
      <c r="P45" s="243"/>
      <c r="Q45" s="243"/>
      <c r="R45" s="243"/>
      <c r="S45" s="243"/>
      <c r="T45" s="243"/>
      <c r="U45" s="243"/>
      <c r="V45" s="243"/>
    </row>
    <row r="46" spans="1:22" ht="12.75">
      <c r="A46" s="275" t="s">
        <v>33</v>
      </c>
      <c r="B46" s="273" t="s">
        <v>250</v>
      </c>
      <c r="C46" s="302" t="s">
        <v>251</v>
      </c>
      <c r="D46" s="277">
        <f>D47+D48+D53+D54</f>
        <v>11051</v>
      </c>
      <c r="E46" s="277">
        <f>E47+E48+E53+E54</f>
        <v>7369</v>
      </c>
      <c r="F46" s="268">
        <f t="shared" si="0"/>
        <v>66.68174825807618</v>
      </c>
      <c r="G46" s="269"/>
      <c r="H46" s="270"/>
      <c r="I46" s="271"/>
      <c r="J46" s="272"/>
      <c r="K46" s="270"/>
      <c r="L46" s="273"/>
      <c r="M46" s="271"/>
      <c r="N46" s="274">
        <f>N47+N48+N53+N54</f>
        <v>5045048</v>
      </c>
      <c r="O46" s="243"/>
      <c r="P46" s="243"/>
      <c r="Q46" s="243"/>
      <c r="R46" s="243"/>
      <c r="S46" s="243"/>
      <c r="T46" s="243"/>
      <c r="U46" s="243"/>
      <c r="V46" s="243"/>
    </row>
    <row r="47" spans="1:22" ht="12.75">
      <c r="A47" s="275"/>
      <c r="B47" s="273" t="s">
        <v>252</v>
      </c>
      <c r="C47" s="302" t="s">
        <v>253</v>
      </c>
      <c r="D47" s="277">
        <v>4818</v>
      </c>
      <c r="E47" s="277">
        <v>1844</v>
      </c>
      <c r="F47" s="268">
        <f t="shared" si="0"/>
        <v>38.27314238273142</v>
      </c>
      <c r="G47" s="269"/>
      <c r="H47" s="270"/>
      <c r="I47" s="271"/>
      <c r="J47" s="272"/>
      <c r="K47" s="270"/>
      <c r="L47" s="273"/>
      <c r="M47" s="271"/>
      <c r="N47" s="274"/>
      <c r="O47" s="243"/>
      <c r="P47" s="243"/>
      <c r="Q47" s="243"/>
      <c r="R47" s="243"/>
      <c r="S47" s="243"/>
      <c r="T47" s="243"/>
      <c r="U47" s="243"/>
      <c r="V47" s="243"/>
    </row>
    <row r="48" spans="1:22" ht="12.75">
      <c r="A48" s="275"/>
      <c r="B48" s="273" t="s">
        <v>254</v>
      </c>
      <c r="C48" s="302" t="s">
        <v>255</v>
      </c>
      <c r="D48" s="277">
        <v>6105</v>
      </c>
      <c r="E48" s="277">
        <v>5260</v>
      </c>
      <c r="F48" s="268">
        <f t="shared" si="0"/>
        <v>86.15888615888616</v>
      </c>
      <c r="G48" s="269"/>
      <c r="H48" s="270">
        <f aca="true" t="shared" si="6" ref="H48:M48">H49+H50+H51+H52</f>
        <v>6959269</v>
      </c>
      <c r="I48" s="270">
        <f t="shared" si="6"/>
        <v>3323220</v>
      </c>
      <c r="J48" s="270">
        <f t="shared" si="6"/>
        <v>3636049</v>
      </c>
      <c r="K48" s="270">
        <f t="shared" si="6"/>
        <v>1247631</v>
      </c>
      <c r="L48" s="270">
        <f t="shared" si="6"/>
        <v>32985</v>
      </c>
      <c r="M48" s="365">
        <f t="shared" si="6"/>
        <v>1214646</v>
      </c>
      <c r="N48" s="274">
        <f t="shared" si="1"/>
        <v>4850695</v>
      </c>
      <c r="O48" s="243"/>
      <c r="P48" s="243"/>
      <c r="Q48" s="243"/>
      <c r="R48" s="243"/>
      <c r="S48" s="243"/>
      <c r="T48" s="243"/>
      <c r="U48" s="243"/>
      <c r="V48" s="243"/>
    </row>
    <row r="49" spans="1:22" ht="12.75">
      <c r="A49" s="275"/>
      <c r="B49" s="273" t="s">
        <v>256</v>
      </c>
      <c r="C49" s="302" t="s">
        <v>257</v>
      </c>
      <c r="D49" s="277">
        <v>5117</v>
      </c>
      <c r="E49" s="277">
        <v>4526</v>
      </c>
      <c r="F49" s="268">
        <f t="shared" si="0"/>
        <v>88.45026382646081</v>
      </c>
      <c r="G49" s="269"/>
      <c r="H49" s="339">
        <f>3874418+2677857</f>
        <v>6552275</v>
      </c>
      <c r="I49" s="340">
        <v>3299884</v>
      </c>
      <c r="J49" s="366">
        <f>H49-I49</f>
        <v>3252391</v>
      </c>
      <c r="K49" s="339"/>
      <c r="L49" s="341"/>
      <c r="M49" s="340"/>
      <c r="N49" s="367">
        <f t="shared" si="1"/>
        <v>3252391</v>
      </c>
      <c r="O49" s="243"/>
      <c r="P49" s="243"/>
      <c r="Q49" s="243"/>
      <c r="R49" s="243"/>
      <c r="S49" s="243"/>
      <c r="T49" s="243"/>
      <c r="U49" s="243"/>
      <c r="V49" s="243"/>
    </row>
    <row r="50" spans="1:22" ht="12.75">
      <c r="A50" s="275"/>
      <c r="B50" s="273" t="s">
        <v>258</v>
      </c>
      <c r="C50" s="302" t="s">
        <v>259</v>
      </c>
      <c r="D50" s="277"/>
      <c r="E50" s="277"/>
      <c r="F50" s="268"/>
      <c r="G50" s="269"/>
      <c r="H50" s="339"/>
      <c r="I50" s="340"/>
      <c r="J50" s="366">
        <f>H50-I50</f>
        <v>0</v>
      </c>
      <c r="K50" s="339"/>
      <c r="L50" s="341"/>
      <c r="M50" s="340"/>
      <c r="N50" s="367"/>
      <c r="O50" s="243"/>
      <c r="P50" s="243"/>
      <c r="Q50" s="243"/>
      <c r="R50" s="243"/>
      <c r="S50" s="243"/>
      <c r="T50" s="243"/>
      <c r="U50" s="243"/>
      <c r="V50" s="243"/>
    </row>
    <row r="51" spans="1:22" ht="12.75">
      <c r="A51" s="275"/>
      <c r="B51" s="273" t="s">
        <v>260</v>
      </c>
      <c r="C51" s="302" t="s">
        <v>261</v>
      </c>
      <c r="D51" s="277">
        <v>988</v>
      </c>
      <c r="E51" s="277">
        <v>734</v>
      </c>
      <c r="F51" s="268">
        <f t="shared" si="0"/>
        <v>74.2914979757085</v>
      </c>
      <c r="G51" s="269"/>
      <c r="H51" s="339">
        <v>286440</v>
      </c>
      <c r="I51" s="340"/>
      <c r="J51" s="366">
        <f>H51-I51</f>
        <v>286440</v>
      </c>
      <c r="K51" s="339">
        <f>32985+1214646</f>
        <v>1247631</v>
      </c>
      <c r="L51" s="341">
        <v>32985</v>
      </c>
      <c r="M51" s="340">
        <f>K51-L51</f>
        <v>1214646</v>
      </c>
      <c r="N51" s="367">
        <f t="shared" si="1"/>
        <v>1501086</v>
      </c>
      <c r="O51" s="243"/>
      <c r="P51" s="243"/>
      <c r="Q51" s="243"/>
      <c r="R51" s="243"/>
      <c r="S51" s="243"/>
      <c r="T51" s="243"/>
      <c r="U51" s="243"/>
      <c r="V51" s="243"/>
    </row>
    <row r="52" spans="1:22" ht="12.75">
      <c r="A52" s="275"/>
      <c r="B52" s="273" t="s">
        <v>262</v>
      </c>
      <c r="C52" s="302" t="s">
        <v>263</v>
      </c>
      <c r="D52" s="277"/>
      <c r="E52" s="277"/>
      <c r="F52" s="268">
        <v>0</v>
      </c>
      <c r="G52" s="269"/>
      <c r="H52" s="339">
        <f>80409+40145</f>
        <v>120554</v>
      </c>
      <c r="I52" s="340">
        <f>16198+7138</f>
        <v>23336</v>
      </c>
      <c r="J52" s="366">
        <f>H52-I52</f>
        <v>97218</v>
      </c>
      <c r="K52" s="339"/>
      <c r="L52" s="341"/>
      <c r="M52" s="340"/>
      <c r="N52" s="367">
        <f t="shared" si="1"/>
        <v>97218</v>
      </c>
      <c r="O52" s="243"/>
      <c r="P52" s="243"/>
      <c r="Q52" s="243"/>
      <c r="R52" s="243"/>
      <c r="S52" s="243"/>
      <c r="T52" s="243"/>
      <c r="U52" s="243"/>
      <c r="V52" s="243"/>
    </row>
    <row r="53" spans="1:22" ht="12.75">
      <c r="A53" s="275"/>
      <c r="B53" s="273" t="s">
        <v>264</v>
      </c>
      <c r="C53" s="302" t="s">
        <v>265</v>
      </c>
      <c r="D53" s="277"/>
      <c r="E53" s="277">
        <v>59</v>
      </c>
      <c r="F53" s="268"/>
      <c r="G53" s="269"/>
      <c r="H53" s="270"/>
      <c r="I53" s="271"/>
      <c r="J53" s="272"/>
      <c r="K53" s="270"/>
      <c r="L53" s="273"/>
      <c r="M53" s="271"/>
      <c r="N53" s="274"/>
      <c r="O53" s="243"/>
      <c r="P53" s="243"/>
      <c r="Q53" s="243"/>
      <c r="R53" s="243"/>
      <c r="S53" s="243"/>
      <c r="T53" s="243"/>
      <c r="U53" s="243"/>
      <c r="V53" s="243"/>
    </row>
    <row r="54" spans="1:22" ht="12.75">
      <c r="A54" s="275"/>
      <c r="B54" s="273" t="s">
        <v>266</v>
      </c>
      <c r="C54" s="302" t="s">
        <v>267</v>
      </c>
      <c r="D54" s="277">
        <v>128</v>
      </c>
      <c r="E54" s="277">
        <v>206</v>
      </c>
      <c r="F54" s="268">
        <v>0</v>
      </c>
      <c r="G54" s="269"/>
      <c r="H54" s="270">
        <v>675167</v>
      </c>
      <c r="I54" s="271">
        <f>345780+135034</f>
        <v>480814</v>
      </c>
      <c r="J54" s="272">
        <f>H54-I54</f>
        <v>194353</v>
      </c>
      <c r="K54" s="270"/>
      <c r="L54" s="273"/>
      <c r="M54" s="271"/>
      <c r="N54" s="274">
        <f t="shared" si="1"/>
        <v>194353</v>
      </c>
      <c r="O54" s="243"/>
      <c r="P54" s="243"/>
      <c r="Q54" s="243"/>
      <c r="R54" s="243"/>
      <c r="S54" s="243"/>
      <c r="T54" s="243"/>
      <c r="U54" s="243"/>
      <c r="V54" s="243"/>
    </row>
    <row r="55" spans="1:22" ht="12.75">
      <c r="A55" s="275" t="s">
        <v>34</v>
      </c>
      <c r="B55" s="273" t="s">
        <v>268</v>
      </c>
      <c r="C55" s="302" t="s">
        <v>269</v>
      </c>
      <c r="D55" s="277"/>
      <c r="E55" s="277"/>
      <c r="F55" s="268"/>
      <c r="G55" s="269"/>
      <c r="H55" s="270"/>
      <c r="I55" s="271"/>
      <c r="J55" s="272"/>
      <c r="K55" s="270"/>
      <c r="L55" s="273"/>
      <c r="M55" s="271"/>
      <c r="N55" s="274"/>
      <c r="O55" s="243"/>
      <c r="P55" s="243"/>
      <c r="Q55" s="243"/>
      <c r="R55" s="243"/>
      <c r="S55" s="243"/>
      <c r="T55" s="243"/>
      <c r="U55" s="243"/>
      <c r="V55" s="243"/>
    </row>
    <row r="56" spans="1:22" ht="12.75">
      <c r="A56" s="275" t="s">
        <v>35</v>
      </c>
      <c r="B56" s="273" t="s">
        <v>270</v>
      </c>
      <c r="C56" s="302" t="s">
        <v>271</v>
      </c>
      <c r="D56" s="277">
        <v>76628</v>
      </c>
      <c r="E56" s="277">
        <v>59874</v>
      </c>
      <c r="F56" s="268">
        <f t="shared" si="0"/>
        <v>78.13592942527535</v>
      </c>
      <c r="G56" s="269"/>
      <c r="H56" s="270">
        <f>16279+1451+61797</f>
        <v>79527</v>
      </c>
      <c r="I56" s="271"/>
      <c r="J56" s="272">
        <v>79527</v>
      </c>
      <c r="K56" s="270">
        <f>74728+578392+913655</f>
        <v>1566775</v>
      </c>
      <c r="L56" s="273"/>
      <c r="M56" s="271">
        <v>1566775</v>
      </c>
      <c r="N56" s="274">
        <f>J56+M56</f>
        <v>1646302</v>
      </c>
      <c r="O56" s="243"/>
      <c r="P56" s="243"/>
      <c r="Q56" s="243"/>
      <c r="R56" s="243"/>
      <c r="S56" s="243"/>
      <c r="T56" s="243"/>
      <c r="U56" s="243"/>
      <c r="V56" s="243"/>
    </row>
    <row r="57" spans="1:22" ht="13.5" thickBot="1">
      <c r="A57" s="347" t="s">
        <v>36</v>
      </c>
      <c r="B57" s="348" t="s">
        <v>272</v>
      </c>
      <c r="C57" s="349" t="s">
        <v>273</v>
      </c>
      <c r="D57" s="350">
        <v>3499</v>
      </c>
      <c r="E57" s="350">
        <v>6698</v>
      </c>
      <c r="F57" s="351">
        <f t="shared" si="0"/>
        <v>191.42612174907117</v>
      </c>
      <c r="G57" s="269"/>
      <c r="H57" s="352">
        <f>7954017+220000+90000</f>
        <v>8264017</v>
      </c>
      <c r="I57" s="353"/>
      <c r="J57" s="354">
        <v>8264017</v>
      </c>
      <c r="K57" s="352">
        <v>1567430</v>
      </c>
      <c r="L57" s="348"/>
      <c r="M57" s="353">
        <v>1567430</v>
      </c>
      <c r="N57" s="274">
        <f>J57+M57</f>
        <v>9831447</v>
      </c>
      <c r="O57" s="243"/>
      <c r="P57" s="243"/>
      <c r="Q57" s="243"/>
      <c r="R57" s="243"/>
      <c r="S57" s="243"/>
      <c r="T57" s="243"/>
      <c r="U57" s="243"/>
      <c r="V57" s="243"/>
    </row>
    <row r="58" spans="1:22" s="249" customFormat="1" ht="13.5" thickBot="1">
      <c r="A58" s="254" t="s">
        <v>274</v>
      </c>
      <c r="B58" s="355" t="s">
        <v>275</v>
      </c>
      <c r="C58" s="356" t="s">
        <v>276</v>
      </c>
      <c r="D58" s="357">
        <f>D45+D46+D55+D56+D57</f>
        <v>92135</v>
      </c>
      <c r="E58" s="357">
        <f>E45+E46+E55+E56+E57</f>
        <v>74868</v>
      </c>
      <c r="F58" s="358">
        <f t="shared" si="0"/>
        <v>81.25902208715472</v>
      </c>
      <c r="G58" s="359"/>
      <c r="H58" s="360">
        <f aca="true" t="shared" si="7" ref="H58:N58">H45+H47+H48+H53+H54+H55+H56+H57</f>
        <v>15977980</v>
      </c>
      <c r="I58" s="360">
        <f t="shared" si="7"/>
        <v>3804034</v>
      </c>
      <c r="J58" s="360">
        <f t="shared" si="7"/>
        <v>12173946</v>
      </c>
      <c r="K58" s="360">
        <f t="shared" si="7"/>
        <v>5570917</v>
      </c>
      <c r="L58" s="360">
        <f t="shared" si="7"/>
        <v>32985</v>
      </c>
      <c r="M58" s="360">
        <f t="shared" si="7"/>
        <v>5537932</v>
      </c>
      <c r="N58" s="251">
        <f t="shared" si="7"/>
        <v>17711878</v>
      </c>
      <c r="O58" s="253"/>
      <c r="P58" s="253"/>
      <c r="Q58" s="253"/>
      <c r="R58" s="253"/>
      <c r="S58" s="253"/>
      <c r="T58" s="253"/>
      <c r="U58" s="253"/>
      <c r="V58" s="253"/>
    </row>
    <row r="59" spans="1:22" s="249" customFormat="1" ht="13.5" thickBot="1">
      <c r="A59" s="254"/>
      <c r="B59" s="355" t="s">
        <v>277</v>
      </c>
      <c r="C59" s="356" t="s">
        <v>278</v>
      </c>
      <c r="D59" s="357">
        <f>D44+D58</f>
        <v>831486</v>
      </c>
      <c r="E59" s="357">
        <f>E44+E58</f>
        <v>836345</v>
      </c>
      <c r="F59" s="358">
        <f t="shared" si="0"/>
        <v>100.58437544348311</v>
      </c>
      <c r="G59" s="359"/>
      <c r="H59" s="368">
        <f aca="true" t="shared" si="8" ref="H59:N59">H44+H58</f>
        <v>621850274</v>
      </c>
      <c r="I59" s="368">
        <f t="shared" si="8"/>
        <v>46863270</v>
      </c>
      <c r="J59" s="368">
        <f t="shared" si="8"/>
        <v>574987004</v>
      </c>
      <c r="K59" s="368">
        <f t="shared" si="8"/>
        <v>75938973</v>
      </c>
      <c r="L59" s="368">
        <f t="shared" si="8"/>
        <v>21370452</v>
      </c>
      <c r="M59" s="368">
        <f t="shared" si="8"/>
        <v>54568521</v>
      </c>
      <c r="N59" s="251">
        <f t="shared" si="8"/>
        <v>629555525</v>
      </c>
      <c r="O59" s="253"/>
      <c r="P59" s="253"/>
      <c r="Q59" s="253"/>
      <c r="R59" s="253"/>
      <c r="S59" s="253"/>
      <c r="T59" s="253"/>
      <c r="U59" s="253"/>
      <c r="V59" s="253"/>
    </row>
    <row r="60" spans="3:6" ht="12.75">
      <c r="C60" s="369"/>
      <c r="D60" s="234"/>
      <c r="F60" s="370"/>
    </row>
    <row r="61" spans="3:6" ht="12.75">
      <c r="C61" s="369"/>
      <c r="D61" s="234"/>
      <c r="F61" s="370"/>
    </row>
    <row r="62" spans="3:6" ht="12.75">
      <c r="C62" s="369"/>
      <c r="D62" s="234"/>
      <c r="F62" s="370"/>
    </row>
    <row r="63" spans="3:6" ht="12.75">
      <c r="C63" s="369"/>
      <c r="D63" s="234"/>
      <c r="F63" s="370"/>
    </row>
    <row r="64" spans="3:6" ht="12.75">
      <c r="C64" s="369"/>
      <c r="D64" s="234"/>
      <c r="F64" s="370"/>
    </row>
    <row r="65" spans="3:6" ht="12.75">
      <c r="C65" s="369"/>
      <c r="D65" s="234"/>
      <c r="F65" s="370"/>
    </row>
    <row r="66" spans="3:6" ht="12.75">
      <c r="C66" s="369"/>
      <c r="D66" s="234"/>
      <c r="F66" s="370"/>
    </row>
    <row r="67" spans="3:6" ht="12.75">
      <c r="C67" s="369"/>
      <c r="D67" s="234"/>
      <c r="F67" s="370"/>
    </row>
    <row r="68" spans="3:6" ht="12.75">
      <c r="C68" s="369"/>
      <c r="D68" s="234"/>
      <c r="F68" s="370"/>
    </row>
    <row r="69" spans="3:6" ht="18" customHeight="1">
      <c r="C69" s="369"/>
      <c r="D69" s="234"/>
      <c r="F69" s="370"/>
    </row>
    <row r="70" spans="3:6" ht="12.75">
      <c r="C70" s="369"/>
      <c r="D70" s="234"/>
      <c r="F70" s="370"/>
    </row>
    <row r="71" spans="3:6" ht="12.75">
      <c r="C71" s="369"/>
      <c r="D71" s="234"/>
      <c r="E71" s="756" t="s">
        <v>279</v>
      </c>
      <c r="F71" s="756"/>
    </row>
    <row r="72" spans="1:6" ht="12.75" customHeight="1">
      <c r="A72" s="752" t="s">
        <v>669</v>
      </c>
      <c r="B72" s="752"/>
      <c r="C72" s="753"/>
      <c r="D72" s="753"/>
      <c r="F72" s="241"/>
    </row>
    <row r="73" spans="1:6" ht="12.75">
      <c r="A73" s="232"/>
      <c r="C73" s="232"/>
      <c r="F73" s="241"/>
    </row>
    <row r="74" spans="1:6" ht="12.75">
      <c r="A74" s="232"/>
      <c r="C74" s="232"/>
      <c r="F74" s="241"/>
    </row>
    <row r="75" spans="1:7" ht="12.75">
      <c r="A75" s="751" t="s">
        <v>0</v>
      </c>
      <c r="B75" s="751"/>
      <c r="C75" s="751"/>
      <c r="D75" s="751"/>
      <c r="E75" s="751"/>
      <c r="F75" s="751"/>
      <c r="G75" s="371"/>
    </row>
    <row r="76" spans="1:6" ht="12.75">
      <c r="A76" s="757" t="s">
        <v>280</v>
      </c>
      <c r="B76" s="757"/>
      <c r="C76" s="757"/>
      <c r="D76" s="757"/>
      <c r="E76" s="757"/>
      <c r="F76" s="757"/>
    </row>
    <row r="78" ht="13.5" thickBot="1"/>
    <row r="79" spans="1:6" s="249" customFormat="1" ht="13.5" thickBot="1">
      <c r="A79" s="372"/>
      <c r="B79" s="373"/>
      <c r="C79" s="373"/>
      <c r="D79" s="374"/>
      <c r="E79" s="375" t="s">
        <v>201</v>
      </c>
      <c r="F79" s="376"/>
    </row>
    <row r="80" spans="1:6" s="249" customFormat="1" ht="13.5" thickBot="1">
      <c r="A80" s="254"/>
      <c r="B80" s="255" t="s">
        <v>154</v>
      </c>
      <c r="C80" s="255" t="s">
        <v>206</v>
      </c>
      <c r="D80" s="256" t="s">
        <v>207</v>
      </c>
      <c r="E80" s="257" t="s">
        <v>208</v>
      </c>
      <c r="F80" s="377" t="s">
        <v>209</v>
      </c>
    </row>
    <row r="81" spans="1:6" ht="12.75">
      <c r="A81" s="264"/>
      <c r="B81" s="266">
        <v>1</v>
      </c>
      <c r="C81" s="266">
        <v>2</v>
      </c>
      <c r="D81" s="378">
        <v>3</v>
      </c>
      <c r="E81" s="379">
        <v>4</v>
      </c>
      <c r="F81" s="380">
        <v>5</v>
      </c>
    </row>
    <row r="82" spans="1:6" ht="12.75">
      <c r="A82" s="275" t="s">
        <v>9</v>
      </c>
      <c r="B82" s="273" t="s">
        <v>281</v>
      </c>
      <c r="C82" s="381" t="s">
        <v>282</v>
      </c>
      <c r="D82" s="277">
        <v>629135</v>
      </c>
      <c r="E82" s="277">
        <v>629135</v>
      </c>
      <c r="F82" s="382">
        <f>E82/D82*100</f>
        <v>100</v>
      </c>
    </row>
    <row r="83" spans="1:6" ht="13.5" thickBot="1">
      <c r="A83" s="347" t="s">
        <v>15</v>
      </c>
      <c r="B83" s="348" t="s">
        <v>283</v>
      </c>
      <c r="C83" s="383" t="s">
        <v>284</v>
      </c>
      <c r="D83" s="350">
        <v>119827</v>
      </c>
      <c r="E83" s="350">
        <v>139007</v>
      </c>
      <c r="F83" s="384">
        <f>E83/D83*100</f>
        <v>116.00640923998765</v>
      </c>
    </row>
    <row r="84" spans="1:6" s="249" customFormat="1" ht="13.5" thickBot="1">
      <c r="A84" s="254" t="s">
        <v>285</v>
      </c>
      <c r="B84" s="355" t="s">
        <v>286</v>
      </c>
      <c r="C84" s="255" t="s">
        <v>287</v>
      </c>
      <c r="D84" s="357">
        <f>D82+D83</f>
        <v>748962</v>
      </c>
      <c r="E84" s="357">
        <f>E82+E83</f>
        <v>768142</v>
      </c>
      <c r="F84" s="358">
        <f>E84/D84*100</f>
        <v>102.56087758791502</v>
      </c>
    </row>
    <row r="85" spans="1:6" ht="12.75">
      <c r="A85" s="264" t="s">
        <v>217</v>
      </c>
      <c r="B85" s="265" t="s">
        <v>288</v>
      </c>
      <c r="C85" s="266" t="s">
        <v>289</v>
      </c>
      <c r="D85" s="267">
        <f>D86+D87</f>
        <v>78926</v>
      </c>
      <c r="E85" s="267">
        <f>E86+E87</f>
        <v>66207</v>
      </c>
      <c r="F85" s="268">
        <f>E85/D85*100</f>
        <v>83.88490484757874</v>
      </c>
    </row>
    <row r="86" spans="1:6" ht="12.75">
      <c r="A86" s="275" t="s">
        <v>9</v>
      </c>
      <c r="B86" s="273" t="s">
        <v>290</v>
      </c>
      <c r="C86" s="381" t="s">
        <v>291</v>
      </c>
      <c r="D86" s="277">
        <v>78926</v>
      </c>
      <c r="E86" s="277">
        <v>66207</v>
      </c>
      <c r="F86" s="382">
        <f>E86/D86*100</f>
        <v>83.88490484757874</v>
      </c>
    </row>
    <row r="87" spans="1:6" ht="12.75">
      <c r="A87" s="275" t="s">
        <v>15</v>
      </c>
      <c r="B87" s="273" t="s">
        <v>292</v>
      </c>
      <c r="C87" s="381" t="s">
        <v>293</v>
      </c>
      <c r="D87" s="277"/>
      <c r="E87" s="277"/>
      <c r="F87" s="382"/>
    </row>
    <row r="88" spans="1:6" ht="12.75">
      <c r="A88" s="275" t="s">
        <v>226</v>
      </c>
      <c r="B88" s="273" t="s">
        <v>294</v>
      </c>
      <c r="C88" s="381" t="s">
        <v>295</v>
      </c>
      <c r="D88" s="277"/>
      <c r="E88" s="277"/>
      <c r="F88" s="382"/>
    </row>
    <row r="89" spans="1:6" ht="12.75">
      <c r="A89" s="275" t="s">
        <v>9</v>
      </c>
      <c r="B89" s="273" t="s">
        <v>296</v>
      </c>
      <c r="C89" s="381" t="s">
        <v>297</v>
      </c>
      <c r="D89" s="277"/>
      <c r="E89" s="277"/>
      <c r="F89" s="382"/>
    </row>
    <row r="90" spans="1:6" ht="13.5" thickBot="1">
      <c r="A90" s="347" t="s">
        <v>15</v>
      </c>
      <c r="B90" s="348" t="s">
        <v>298</v>
      </c>
      <c r="C90" s="383" t="s">
        <v>299</v>
      </c>
      <c r="D90" s="350"/>
      <c r="E90" s="350"/>
      <c r="F90" s="384"/>
    </row>
    <row r="91" spans="1:6" s="249" customFormat="1" ht="13.5" thickBot="1">
      <c r="A91" s="254" t="s">
        <v>300</v>
      </c>
      <c r="B91" s="355" t="s">
        <v>301</v>
      </c>
      <c r="C91" s="255" t="s">
        <v>302</v>
      </c>
      <c r="D91" s="357">
        <f>D85+D88</f>
        <v>78926</v>
      </c>
      <c r="E91" s="357">
        <f>E85+E88</f>
        <v>66207</v>
      </c>
      <c r="F91" s="358">
        <f>E91/D91*100</f>
        <v>83.88490484757874</v>
      </c>
    </row>
    <row r="92" spans="1:6" ht="12.75">
      <c r="A92" s="264" t="s">
        <v>8</v>
      </c>
      <c r="B92" s="265" t="s">
        <v>303</v>
      </c>
      <c r="C92" s="266" t="s">
        <v>304</v>
      </c>
      <c r="D92" s="267">
        <f>D93+D94+D95+D96</f>
        <v>0</v>
      </c>
      <c r="E92" s="267">
        <f>E93+E94+E95+E96</f>
        <v>0</v>
      </c>
      <c r="F92" s="268">
        <v>0</v>
      </c>
    </row>
    <row r="93" spans="1:6" ht="12.75">
      <c r="A93" s="275" t="s">
        <v>9</v>
      </c>
      <c r="B93" s="273" t="s">
        <v>305</v>
      </c>
      <c r="C93" s="381" t="s">
        <v>306</v>
      </c>
      <c r="D93" s="277"/>
      <c r="E93" s="277"/>
      <c r="F93" s="382"/>
    </row>
    <row r="94" spans="1:6" ht="12.75">
      <c r="A94" s="275" t="s">
        <v>15</v>
      </c>
      <c r="B94" s="273" t="s">
        <v>307</v>
      </c>
      <c r="C94" s="381" t="s">
        <v>308</v>
      </c>
      <c r="D94" s="277"/>
      <c r="E94" s="277"/>
      <c r="F94" s="382"/>
    </row>
    <row r="95" spans="1:6" ht="12.75">
      <c r="A95" s="275" t="s">
        <v>38</v>
      </c>
      <c r="B95" s="273" t="s">
        <v>309</v>
      </c>
      <c r="C95" s="381" t="s">
        <v>310</v>
      </c>
      <c r="D95" s="277">
        <v>0</v>
      </c>
      <c r="E95" s="277">
        <v>0</v>
      </c>
      <c r="F95" s="382">
        <v>0</v>
      </c>
    </row>
    <row r="96" spans="1:6" ht="12.75">
      <c r="A96" s="275" t="s">
        <v>39</v>
      </c>
      <c r="B96" s="273" t="s">
        <v>311</v>
      </c>
      <c r="C96" s="381" t="s">
        <v>312</v>
      </c>
      <c r="D96" s="277"/>
      <c r="E96" s="277"/>
      <c r="F96" s="382"/>
    </row>
    <row r="97" spans="1:6" ht="12.75">
      <c r="A97" s="275" t="s">
        <v>33</v>
      </c>
      <c r="B97" s="273" t="s">
        <v>313</v>
      </c>
      <c r="C97" s="381" t="s">
        <v>314</v>
      </c>
      <c r="D97" s="277">
        <f>D98+D99+D100+D101</f>
        <v>2397</v>
      </c>
      <c r="E97" s="277">
        <f>E98+E99+E100+E101</f>
        <v>1631</v>
      </c>
      <c r="F97" s="382">
        <f>E97/D97*100</f>
        <v>68.04338756779308</v>
      </c>
    </row>
    <row r="98" spans="1:6" ht="12.75">
      <c r="A98" s="275" t="s">
        <v>9</v>
      </c>
      <c r="B98" s="273" t="s">
        <v>315</v>
      </c>
      <c r="C98" s="381" t="s">
        <v>316</v>
      </c>
      <c r="D98" s="277"/>
      <c r="E98" s="277"/>
      <c r="F98" s="382"/>
    </row>
    <row r="99" spans="1:6" ht="12.75">
      <c r="A99" s="275" t="s">
        <v>15</v>
      </c>
      <c r="B99" s="273" t="s">
        <v>317</v>
      </c>
      <c r="C99" s="381" t="s">
        <v>318</v>
      </c>
      <c r="D99" s="277"/>
      <c r="E99" s="277"/>
      <c r="F99" s="382">
        <v>0</v>
      </c>
    </row>
    <row r="100" spans="1:6" ht="12.75">
      <c r="A100" s="275" t="s">
        <v>38</v>
      </c>
      <c r="B100" s="273" t="s">
        <v>319</v>
      </c>
      <c r="C100" s="381" t="s">
        <v>320</v>
      </c>
      <c r="D100" s="277">
        <v>1642</v>
      </c>
      <c r="E100" s="277">
        <v>618</v>
      </c>
      <c r="F100" s="382">
        <f>E100/D100*100</f>
        <v>37.63702801461632</v>
      </c>
    </row>
    <row r="101" spans="1:6" ht="12.75">
      <c r="A101" s="275" t="s">
        <v>39</v>
      </c>
      <c r="B101" s="273" t="s">
        <v>321</v>
      </c>
      <c r="C101" s="381" t="s">
        <v>322</v>
      </c>
      <c r="D101" s="277">
        <v>755</v>
      </c>
      <c r="E101" s="277">
        <v>1013</v>
      </c>
      <c r="F101" s="382">
        <f>E101/D101*100</f>
        <v>134.1721854304636</v>
      </c>
    </row>
    <row r="102" spans="1:6" ht="12.75">
      <c r="A102" s="275"/>
      <c r="B102" s="273" t="s">
        <v>323</v>
      </c>
      <c r="C102" s="381" t="s">
        <v>324</v>
      </c>
      <c r="D102" s="277">
        <v>573</v>
      </c>
      <c r="E102" s="277">
        <v>902</v>
      </c>
      <c r="F102" s="382">
        <f>E102/D102*100</f>
        <v>157.41710296684118</v>
      </c>
    </row>
    <row r="103" spans="1:6" ht="12.75">
      <c r="A103" s="275"/>
      <c r="B103" s="273" t="s">
        <v>325</v>
      </c>
      <c r="C103" s="381" t="s">
        <v>326</v>
      </c>
      <c r="D103" s="277"/>
      <c r="E103" s="277"/>
      <c r="F103" s="382"/>
    </row>
    <row r="104" spans="1:6" ht="12.75">
      <c r="A104" s="275"/>
      <c r="B104" s="273" t="s">
        <v>327</v>
      </c>
      <c r="C104" s="381" t="s">
        <v>328</v>
      </c>
      <c r="D104" s="277"/>
      <c r="E104" s="277"/>
      <c r="F104" s="382"/>
    </row>
    <row r="105" spans="1:6" ht="12.75">
      <c r="A105" s="275"/>
      <c r="B105" s="273" t="s">
        <v>329</v>
      </c>
      <c r="C105" s="381" t="s">
        <v>330</v>
      </c>
      <c r="D105" s="277">
        <v>0</v>
      </c>
      <c r="E105" s="277">
        <v>0</v>
      </c>
      <c r="F105" s="382">
        <v>0</v>
      </c>
    </row>
    <row r="106" spans="1:6" ht="12.75">
      <c r="A106" s="275"/>
      <c r="B106" s="273" t="s">
        <v>331</v>
      </c>
      <c r="C106" s="381" t="s">
        <v>332</v>
      </c>
      <c r="D106" s="277">
        <v>25</v>
      </c>
      <c r="E106" s="277">
        <v>0</v>
      </c>
      <c r="F106" s="382">
        <v>0</v>
      </c>
    </row>
    <row r="107" spans="1:6" ht="13.5" thickBot="1">
      <c r="A107" s="347" t="s">
        <v>34</v>
      </c>
      <c r="B107" s="348" t="s">
        <v>333</v>
      </c>
      <c r="C107" s="381" t="s">
        <v>334</v>
      </c>
      <c r="D107" s="350">
        <v>1201</v>
      </c>
      <c r="E107" s="350">
        <v>365</v>
      </c>
      <c r="F107" s="384">
        <f>E107/D107*100</f>
        <v>30.39134054954205</v>
      </c>
    </row>
    <row r="108" spans="1:6" s="249" customFormat="1" ht="13.5" thickBot="1">
      <c r="A108" s="244" t="s">
        <v>335</v>
      </c>
      <c r="B108" s="385" t="s">
        <v>336</v>
      </c>
      <c r="C108" s="245">
        <v>74</v>
      </c>
      <c r="D108" s="386">
        <f>D92+D97+D107</f>
        <v>3598</v>
      </c>
      <c r="E108" s="386">
        <f>E92+E97+E107</f>
        <v>1996</v>
      </c>
      <c r="F108" s="358">
        <f>E108/D108*100</f>
        <v>55.47526403557532</v>
      </c>
    </row>
    <row r="109" spans="1:6" s="249" customFormat="1" ht="13.5" thickBot="1">
      <c r="A109" s="254"/>
      <c r="B109" s="355" t="s">
        <v>337</v>
      </c>
      <c r="C109" s="255">
        <v>75</v>
      </c>
      <c r="D109" s="357">
        <f>D84+D91+D108</f>
        <v>831486</v>
      </c>
      <c r="E109" s="357">
        <f>E84+E91+E108</f>
        <v>836345</v>
      </c>
      <c r="F109" s="358">
        <f>E109/D109*100</f>
        <v>100.58437544348311</v>
      </c>
    </row>
    <row r="110" spans="1:6" s="249" customFormat="1" ht="12.75">
      <c r="A110" s="387"/>
      <c r="C110" s="387"/>
      <c r="D110" s="388"/>
      <c r="E110" s="389"/>
      <c r="F110" s="390"/>
    </row>
    <row r="117" spans="1:6" ht="12.75">
      <c r="A117" s="755"/>
      <c r="B117" s="755"/>
      <c r="C117" s="755"/>
      <c r="D117" s="755"/>
      <c r="E117" s="755"/>
      <c r="F117" s="755"/>
    </row>
  </sheetData>
  <sheetProtection/>
  <mergeCells count="10">
    <mergeCell ref="K10:M10"/>
    <mergeCell ref="A7:F7"/>
    <mergeCell ref="B8:F8"/>
    <mergeCell ref="A3:D3"/>
    <mergeCell ref="H10:J10"/>
    <mergeCell ref="A117:F117"/>
    <mergeCell ref="E71:F71"/>
    <mergeCell ref="A72:D72"/>
    <mergeCell ref="A75:F75"/>
    <mergeCell ref="A76:F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ERIKA</cp:lastModifiedBy>
  <cp:lastPrinted>2014-05-05T11:35:06Z</cp:lastPrinted>
  <dcterms:created xsi:type="dcterms:W3CDTF">2009-02-11T13:51:19Z</dcterms:created>
  <dcterms:modified xsi:type="dcterms:W3CDTF">2014-05-05T11:35:38Z</dcterms:modified>
  <cp:category/>
  <cp:version/>
  <cp:contentType/>
  <cp:contentStatus/>
</cp:coreProperties>
</file>